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431"/>
  <fileSharing readOnlyRecommended="1"/>
  <workbookPr codeName="ThisWorkbook" defaultThemeVersion="124226"/>
  <mc:AlternateContent xmlns:mc="http://schemas.openxmlformats.org/markup-compatibility/2006">
    <mc:Choice Requires="x15">
      <x15ac:absPath xmlns:x15ac="http://schemas.microsoft.com/office/spreadsheetml/2010/11/ac" url="C:\Users\Malcolm\Desktop\"/>
    </mc:Choice>
  </mc:AlternateContent>
  <bookViews>
    <workbookView xWindow="0" yWindow="0" windowWidth="14370" windowHeight="11790" tabRatio="727"/>
  </bookViews>
  <sheets>
    <sheet name="TITLE PAGE" sheetId="18" r:id="rId1"/>
    <sheet name="Status" sheetId="1" r:id="rId2"/>
    <sheet name="Radionuclides" sheetId="15" r:id="rId3"/>
    <sheet name="Other parameters" sheetId="9" r:id="rId4"/>
    <sheet name="Intermediate calcs" sheetId="7" r:id="rId5"/>
    <sheet name="Individual doses" sheetId="12" r:id="rId6"/>
    <sheet name="Collective doses" sheetId="10" r:id="rId7"/>
  </sheets>
  <externalReferences>
    <externalReference r:id="rId8"/>
  </externalReferences>
  <definedNames>
    <definedName name="Conc_Home">'Intermediate calcs'!$A$1</definedName>
    <definedName name="Ind_Africa">'Individual doses'!$A$5:$H$47</definedName>
    <definedName name="Ind_AsiaPac">'Individual doses'!$A$50:$H$92</definedName>
    <definedName name="Ind_nonreg_home">'Collective doses'!$A$1</definedName>
    <definedName name="Ind_reg_home">'Individual doses'!$A$1</definedName>
    <definedName name="Nuke_home">Radionuclides!$A$1</definedName>
    <definedName name="Other_A_local">'Other parameters'!$C$45</definedName>
    <definedName name="Other_A_regnl">'Other parameters'!$C$47</definedName>
    <definedName name="Other_alpha_local">'Other parameters'!$C$20</definedName>
    <definedName name="Other_alpha_regnl">'Other parameters'!$C$21</definedName>
    <definedName name="Other_area_x1x2">'[1]Other parameters'!$C$60</definedName>
    <definedName name="Other_area_x2x3">'[1]Other parameters'!$C$61</definedName>
    <definedName name="Other_area_x3x4">'[1]Other parameters'!$C$62</definedName>
    <definedName name="Other_area_x4x5">'[1]Other parameters'!$C$63</definedName>
    <definedName name="Other_CR_sa">'[1]Other parameters'!$C$83</definedName>
    <definedName name="Other_CRa_HTO_meat">'[1]Other parameters'!$C$85</definedName>
    <definedName name="Other_CRa_HTO_milk">'[1]Other parameters'!$C$84</definedName>
    <definedName name="Other_CRa_OBT_meat">'[1]Other parameters'!$C$91</definedName>
    <definedName name="Other_CRa_OBT_milk">'[1]Other parameters'!$C$90</definedName>
    <definedName name="Other_D_1">'[1]Other parameters'!$C$48</definedName>
    <definedName name="Other_DC_Rn222">'[1]Other parameters'!$C$95</definedName>
    <definedName name="Other_EF_Rn222_in">'[1]Other parameters'!$C$96</definedName>
    <definedName name="Other_EF_Rn222_out">'[1]Other parameters'!$C$98</definedName>
    <definedName name="Other_f_c">'[1]Other parameters'!$C$76</definedName>
    <definedName name="Other_F_geom">'Other parameters'!$C$49</definedName>
    <definedName name="Other_F_local">'[1]Other parameters'!$C$100</definedName>
    <definedName name="Other_F_local_coll">'[1]Other parameters'!$C$101</definedName>
    <definedName name="Other_fcrust_local">'Other parameters'!$C$34</definedName>
    <definedName name="Other_fcrust_regnl">'Other parameters'!$C$37</definedName>
    <definedName name="Other_Fed_crust">'Other parameters'!$C$41</definedName>
    <definedName name="Other_Fed_fish">'Other parameters'!$C$40</definedName>
    <definedName name="Other_Fed_molluscs">'Other parameters'!$C$42</definedName>
    <definedName name="Other_ffish_local">'Other parameters'!$C$33</definedName>
    <definedName name="Other_ffish_regnl">'Other parameters'!$C$36</definedName>
    <definedName name="Other_fmollusc_local">'Other parameters'!$C$35</definedName>
    <definedName name="Other_fmollusc_regnl">'Other parameters'!$C$38</definedName>
    <definedName name="Other_food_cons">'[1]Other parameters'!$A$6:$E$12</definedName>
    <definedName name="Other_gamma">'[1]Other parameters'!$C$80</definedName>
    <definedName name="Other_H_a">'[1]Other parameters'!$C$81</definedName>
    <definedName name="Other_h_local">'Other parameters'!$C$18</definedName>
    <definedName name="Other_h_per_d">'[1]Other parameters'!$C$94</definedName>
    <definedName name="Other_h_regnl">'Other parameters'!$C$19</definedName>
    <definedName name="Other_home">'Other parameters'!$A$1</definedName>
    <definedName name="Other_I_inh">'[1]Other parameters'!$C$64</definedName>
    <definedName name="Other_L_cloud">'[1]Other parameters'!$C$68</definedName>
    <definedName name="Other_L_deposit">'[1]Other parameters'!$C$69</definedName>
    <definedName name="Other_L_local">'Other parameters'!$C$43</definedName>
    <definedName name="Other_L_regnl">'Other parameters'!$C$44</definedName>
    <definedName name="Other_lr_local">'Other parameters'!$C$22</definedName>
    <definedName name="Other_lr_regnl">'Other parameters'!$C$23</definedName>
    <definedName name="Other_O_ann_s">'[1]Other parameters'!$C$66</definedName>
    <definedName name="Other_O_beach">'Other parameters'!$C$39</definedName>
    <definedName name="Other_O_out">'[1]Other parameters'!$C$67</definedName>
    <definedName name="Other_O_Rn222_in">'[1]Other parameters'!$C$97</definedName>
    <definedName name="Other_O_Rn222_out">'[1]Other parameters'!$C$99</definedName>
    <definedName name="Other_pop_coastal">'[1]Other parameters'!$A$16:$F$22</definedName>
    <definedName name="Other_pop_generic">'[1]Other parameters'!$A$34:$F$40</definedName>
    <definedName name="Other_pop_inland">'[1]Other parameters'!$A$23:$F$29</definedName>
    <definedName name="Other_pop_remote">'[1]Other parameters'!$A$45:$G$45</definedName>
    <definedName name="Other_Q" localSheetId="0">'[1]Other parameters'!$C$49</definedName>
    <definedName name="Other_Q">'Other parameters'!$C$24</definedName>
    <definedName name="Other_Q_y">'Other parameters'!$C$25</definedName>
    <definedName name="Other_regional_data">'Other parameters'!$A$7:$G$13</definedName>
    <definedName name="Other_RH">'[1]Other parameters'!$C$82</definedName>
    <definedName name="other_rho_sed">'Other parameters'!$C$31</definedName>
    <definedName name="Other_Rp">'[1]Other parameters'!$C$89</definedName>
    <definedName name="Other_S_air">'[1]Other parameters'!$C$70</definedName>
    <definedName name="Other_S_local">'Other parameters'!$C$16</definedName>
    <definedName name="Other_S_regnl">'Other parameters'!$C$17</definedName>
    <definedName name="Other_Sa_meat">'[1]Other parameters'!$C$74</definedName>
    <definedName name="Other_Sa_milk">'[1]Other parameters'!$C$75</definedName>
    <definedName name="Other_Sp_cereal">'[1]Other parameters'!$C$71</definedName>
    <definedName name="Other_Sp_pasture">'[1]Other parameters'!$C$73</definedName>
    <definedName name="Other_Sp_vegetables">'[1]Other parameters'!$C$72</definedName>
    <definedName name="Other_t">'Other parameters'!$C$26</definedName>
    <definedName name="Other_t_discharge">'[1]Other parameters'!$C$103</definedName>
    <definedName name="Other_t_sed">'Other parameters'!$C$32</definedName>
    <definedName name="Other_ua_km">'[1]Other parameters'!$C$93</definedName>
    <definedName name="Other_V_local">'Other parameters'!$C$27</definedName>
    <definedName name="Other_V_regnl">'Other parameters'!$C$28</definedName>
    <definedName name="Other_WCp_cereal">'[1]Other parameters'!$C$77</definedName>
    <definedName name="Other_WCp_pasture">'[1]Other parameters'!$C$79</definedName>
    <definedName name="Other_WCp_veg">'[1]Other parameters'!$C$78</definedName>
    <definedName name="Other_WEQ_cereal">'[1]Other parameters'!$C$86</definedName>
    <definedName name="Other_WEQ_pasture">'[1]Other parameters'!$C$88</definedName>
    <definedName name="Other_WEQ_veg">'[1]Other parameters'!$C$87</definedName>
    <definedName name="Other_x_1">'[1]Other parameters'!$C$56</definedName>
    <definedName name="Other_x_2">'[1]Other parameters'!$C$57</definedName>
    <definedName name="Other_x_3">'[1]Other parameters'!$C$58</definedName>
    <definedName name="Other_x_4">'[1]Other parameters'!$C$59</definedName>
    <definedName name="Other_x_typical">'[1]Other parameters'!$C$50</definedName>
    <definedName name="Other_yield_Ba137m" localSheetId="0">'[1]Other parameters'!$C$102</definedName>
    <definedName name="Other_yield_Ba137m">'Other parameters'!$C$50</definedName>
    <definedName name="_xlnm.Print_Area" localSheetId="6">'Collective doses'!$A$1:$M$317</definedName>
    <definedName name="Radionuclide_specific" localSheetId="0">[1]Radionuclides!$9:$55</definedName>
    <definedName name="Radionuclide_specific">Radionuclides!$9:$46</definedName>
    <definedName name="Status_home">Status!$A$1</definedName>
  </definedNames>
  <calcPr calcId="171027"/>
</workbook>
</file>

<file path=xl/calcChain.xml><?xml version="1.0" encoding="utf-8"?>
<calcChain xmlns="http://schemas.openxmlformats.org/spreadsheetml/2006/main">
  <c r="D8" i="7" l="1"/>
  <c r="C8" i="7"/>
  <c r="D37" i="15" l="1"/>
  <c r="C37" i="15"/>
  <c r="C18" i="7" l="1"/>
  <c r="D18" i="7"/>
  <c r="D21" i="15" l="1"/>
  <c r="C21" i="15"/>
  <c r="C23" i="9" l="1"/>
  <c r="C22" i="9"/>
  <c r="E8" i="7" l="1"/>
  <c r="E18" i="7"/>
  <c r="F8" i="7"/>
  <c r="F18" i="7"/>
  <c r="J284" i="10"/>
  <c r="F284" i="10"/>
  <c r="J239" i="10"/>
  <c r="F239" i="10"/>
  <c r="J194" i="10"/>
  <c r="F194" i="10"/>
  <c r="J149" i="10"/>
  <c r="F149" i="10"/>
  <c r="J104" i="10"/>
  <c r="F104" i="10"/>
  <c r="J59" i="10"/>
  <c r="F59" i="10"/>
  <c r="F14" i="10"/>
  <c r="D12" i="7" l="1"/>
  <c r="F12" i="7" s="1"/>
  <c r="C12" i="7"/>
  <c r="E12" i="7" s="1"/>
  <c r="D10" i="7"/>
  <c r="F10" i="7" s="1"/>
  <c r="C10" i="7"/>
  <c r="E10" i="7" s="1"/>
  <c r="D9" i="7"/>
  <c r="F9" i="7" s="1"/>
  <c r="C9" i="7"/>
  <c r="E9" i="7" s="1"/>
  <c r="D46" i="15" l="1"/>
  <c r="C46" i="15"/>
  <c r="D22" i="15"/>
  <c r="C22" i="15"/>
  <c r="D15" i="15"/>
  <c r="C15" i="15"/>
  <c r="D7" i="7" l="1"/>
  <c r="F7" i="7" s="1"/>
  <c r="D11" i="7"/>
  <c r="F11" i="7" s="1"/>
  <c r="D13" i="7"/>
  <c r="F13" i="7" s="1"/>
  <c r="D14" i="7"/>
  <c r="F14" i="7" s="1"/>
  <c r="D15" i="7"/>
  <c r="F15" i="7" s="1"/>
  <c r="D16" i="7"/>
  <c r="F16" i="7" s="1"/>
  <c r="D17" i="7"/>
  <c r="F17" i="7" s="1"/>
  <c r="D19" i="7"/>
  <c r="F19" i="7" s="1"/>
  <c r="D20" i="7"/>
  <c r="F20" i="7" s="1"/>
  <c r="D21" i="7"/>
  <c r="F21" i="7" s="1"/>
  <c r="D22" i="7"/>
  <c r="F22" i="7" s="1"/>
  <c r="D23" i="7"/>
  <c r="F23" i="7" s="1"/>
  <c r="D24" i="7"/>
  <c r="F24" i="7" s="1"/>
  <c r="D25" i="7"/>
  <c r="F25" i="7" s="1"/>
  <c r="D26" i="7"/>
  <c r="F26" i="7" s="1"/>
  <c r="D27" i="7"/>
  <c r="F27" i="7" s="1"/>
  <c r="D28" i="7"/>
  <c r="F28" i="7" s="1"/>
  <c r="D29" i="7"/>
  <c r="F29" i="7" s="1"/>
  <c r="D30" i="7"/>
  <c r="F30" i="7" s="1"/>
  <c r="D31" i="7"/>
  <c r="F31" i="7" s="1"/>
  <c r="D32" i="7"/>
  <c r="F32" i="7" s="1"/>
  <c r="D33" i="7"/>
  <c r="F33" i="7" s="1"/>
  <c r="D34" i="7"/>
  <c r="F34" i="7" s="1"/>
  <c r="D35" i="7"/>
  <c r="F35" i="7" s="1"/>
  <c r="D36" i="7"/>
  <c r="F36" i="7" s="1"/>
  <c r="D37" i="7"/>
  <c r="F37" i="7" s="1"/>
  <c r="D38" i="7"/>
  <c r="F38" i="7" s="1"/>
  <c r="D39" i="7"/>
  <c r="F39" i="7" s="1"/>
  <c r="D40" i="7"/>
  <c r="F40" i="7" s="1"/>
  <c r="D41" i="7"/>
  <c r="F41" i="7" s="1"/>
  <c r="D42" i="7"/>
  <c r="F42" i="7" s="1"/>
  <c r="D43" i="7"/>
  <c r="F43" i="7" s="1"/>
  <c r="D44" i="7"/>
  <c r="F44" i="7" s="1"/>
  <c r="D45" i="7"/>
  <c r="F45" i="7" s="1"/>
  <c r="D46" i="7"/>
  <c r="F46" i="7" s="1"/>
  <c r="D47" i="7"/>
  <c r="F47" i="7" s="1"/>
  <c r="D6" i="7"/>
  <c r="F6" i="7" s="1"/>
  <c r="C47" i="7"/>
  <c r="E47" i="7" s="1"/>
  <c r="C46" i="7"/>
  <c r="E46" i="7" s="1"/>
  <c r="C45" i="7"/>
  <c r="E45" i="7" s="1"/>
  <c r="C44" i="7"/>
  <c r="E44" i="7" s="1"/>
  <c r="C43" i="7"/>
  <c r="E43" i="7" s="1"/>
  <c r="C42" i="7"/>
  <c r="E42" i="7" s="1"/>
  <c r="C41" i="7"/>
  <c r="E41" i="7" s="1"/>
  <c r="C40" i="7"/>
  <c r="E40" i="7" s="1"/>
  <c r="C39" i="7"/>
  <c r="E39" i="7" s="1"/>
  <c r="C38" i="7"/>
  <c r="E38" i="7" s="1"/>
  <c r="C37" i="7"/>
  <c r="E37" i="7" s="1"/>
  <c r="C36" i="7"/>
  <c r="E36" i="7" s="1"/>
  <c r="C35" i="7"/>
  <c r="E35" i="7" s="1"/>
  <c r="C34" i="7"/>
  <c r="E34" i="7" s="1"/>
  <c r="C33" i="7"/>
  <c r="E33" i="7" s="1"/>
  <c r="C32" i="7"/>
  <c r="E32" i="7" s="1"/>
  <c r="C31" i="7"/>
  <c r="E31" i="7" s="1"/>
  <c r="C30" i="7"/>
  <c r="E30" i="7" s="1"/>
  <c r="C29" i="7"/>
  <c r="E29" i="7" s="1"/>
  <c r="C28" i="7"/>
  <c r="E28" i="7" s="1"/>
  <c r="C27" i="7"/>
  <c r="E27" i="7" s="1"/>
  <c r="C26" i="7"/>
  <c r="E26" i="7" s="1"/>
  <c r="C25" i="7"/>
  <c r="E25" i="7" s="1"/>
  <c r="C24" i="7"/>
  <c r="E24" i="7" s="1"/>
  <c r="C23" i="7"/>
  <c r="E23" i="7" s="1"/>
  <c r="C22" i="7"/>
  <c r="E22" i="7" s="1"/>
  <c r="C21" i="7"/>
  <c r="E21" i="7" s="1"/>
  <c r="C20" i="7"/>
  <c r="E20" i="7" s="1"/>
  <c r="C19" i="7"/>
  <c r="E19" i="7" s="1"/>
  <c r="C17" i="7"/>
  <c r="E17" i="7" s="1"/>
  <c r="C16" i="7"/>
  <c r="E16" i="7" s="1"/>
  <c r="C15" i="7"/>
  <c r="E15" i="7" s="1"/>
  <c r="C14" i="7"/>
  <c r="E14" i="7" s="1"/>
  <c r="C13" i="7"/>
  <c r="E13" i="7" s="1"/>
  <c r="C11" i="7"/>
  <c r="E11" i="7" s="1"/>
  <c r="C7" i="7"/>
  <c r="E7" i="7" s="1"/>
  <c r="C6" i="7"/>
  <c r="E6" i="7" s="1"/>
  <c r="D18" i="15" l="1"/>
  <c r="C18" i="15"/>
  <c r="C48" i="9" l="1"/>
  <c r="C47" i="9" s="1"/>
  <c r="C46" i="9"/>
  <c r="C45" i="9" s="1"/>
  <c r="D40" i="15" l="1"/>
  <c r="C40" i="15"/>
  <c r="C39" i="9" l="1"/>
  <c r="G27" i="12" s="1"/>
  <c r="F14" i="12"/>
  <c r="F16" i="12"/>
  <c r="F21" i="12" l="1"/>
  <c r="C37" i="9"/>
  <c r="C38" i="9"/>
  <c r="C36" i="9"/>
  <c r="C25" i="9" l="1"/>
  <c r="G18" i="7" l="1"/>
  <c r="G8" i="7"/>
  <c r="G10" i="7"/>
  <c r="G12" i="7"/>
  <c r="G9" i="7"/>
  <c r="G35" i="7"/>
  <c r="I35" i="7" s="1"/>
  <c r="G41" i="7"/>
  <c r="G19" i="7"/>
  <c r="G7" i="7"/>
  <c r="H7" i="7" s="1"/>
  <c r="G11" i="7"/>
  <c r="G13" i="7"/>
  <c r="G14" i="7" s="1"/>
  <c r="G15" i="7"/>
  <c r="G16" i="7" s="1"/>
  <c r="G17" i="7"/>
  <c r="G20" i="7"/>
  <c r="G21" i="7" s="1"/>
  <c r="G22" i="7"/>
  <c r="G23" i="7" s="1"/>
  <c r="G24" i="7" s="1"/>
  <c r="G25" i="7"/>
  <c r="G26" i="7"/>
  <c r="G27" i="7" s="1"/>
  <c r="G28" i="7" s="1"/>
  <c r="G29" i="7" s="1"/>
  <c r="G30" i="7" s="1"/>
  <c r="G31" i="7" s="1"/>
  <c r="G32" i="7" s="1"/>
  <c r="G33" i="7" s="1"/>
  <c r="G34" i="7" s="1"/>
  <c r="G36" i="7"/>
  <c r="G37" i="7" s="1"/>
  <c r="G38" i="7" s="1"/>
  <c r="G39" i="7" s="1"/>
  <c r="G40" i="7" s="1"/>
  <c r="G42" i="7"/>
  <c r="G43" i="7" s="1"/>
  <c r="G44" i="7" s="1"/>
  <c r="G45" i="7"/>
  <c r="G46" i="7"/>
  <c r="G47" i="7"/>
  <c r="G6" i="7"/>
  <c r="I8" i="7" l="1"/>
  <c r="H8" i="7"/>
  <c r="J8" i="7" s="1"/>
  <c r="I18" i="7"/>
  <c r="H18" i="7"/>
  <c r="J18" i="7" s="1"/>
  <c r="H10" i="7"/>
  <c r="J10" i="7" s="1"/>
  <c r="I10" i="7"/>
  <c r="I9" i="7"/>
  <c r="H9" i="7"/>
  <c r="J9" i="7" s="1"/>
  <c r="H12" i="7"/>
  <c r="J12" i="7" s="1"/>
  <c r="I12" i="7"/>
  <c r="H35" i="7"/>
  <c r="J35" i="7" s="1"/>
  <c r="P35" i="7" s="1"/>
  <c r="I19" i="7"/>
  <c r="H19" i="7"/>
  <c r="J19" i="7" s="1"/>
  <c r="I41" i="7"/>
  <c r="H41" i="7"/>
  <c r="J41" i="7" s="1"/>
  <c r="K35" i="7"/>
  <c r="O35" i="7"/>
  <c r="M35" i="7"/>
  <c r="Q35" i="7"/>
  <c r="G35" i="12" s="1"/>
  <c r="I6" i="7"/>
  <c r="Q6" i="7" s="1"/>
  <c r="G6" i="12" s="1"/>
  <c r="H6" i="7"/>
  <c r="J6" i="7" s="1"/>
  <c r="P6" i="7" s="1"/>
  <c r="I47" i="7"/>
  <c r="Q47" i="7" s="1"/>
  <c r="G47" i="12" s="1"/>
  <c r="H47" i="7"/>
  <c r="J47" i="7" s="1"/>
  <c r="P47" i="7" s="1"/>
  <c r="I45" i="7"/>
  <c r="Q45" i="7" s="1"/>
  <c r="G45" i="12" s="1"/>
  <c r="H45" i="7"/>
  <c r="J45" i="7" s="1"/>
  <c r="P45" i="7" s="1"/>
  <c r="I42" i="7"/>
  <c r="Q42" i="7" s="1"/>
  <c r="H42" i="7"/>
  <c r="I26" i="7"/>
  <c r="Q26" i="7" s="1"/>
  <c r="H26" i="7"/>
  <c r="I22" i="7"/>
  <c r="Q22" i="7" s="1"/>
  <c r="G22" i="12" s="1"/>
  <c r="H22" i="7"/>
  <c r="I20" i="7"/>
  <c r="Q20" i="7" s="1"/>
  <c r="H20" i="7"/>
  <c r="H21" i="7" s="1"/>
  <c r="I21" i="7"/>
  <c r="I11" i="7"/>
  <c r="Q11" i="7" s="1"/>
  <c r="G11" i="12" s="1"/>
  <c r="H11" i="7"/>
  <c r="J11" i="7" s="1"/>
  <c r="P11" i="7" s="1"/>
  <c r="I46" i="7"/>
  <c r="Q46" i="7" s="1"/>
  <c r="G46" i="12" s="1"/>
  <c r="H46" i="7"/>
  <c r="J46" i="7" s="1"/>
  <c r="P46" i="7" s="1"/>
  <c r="I36" i="7"/>
  <c r="Q36" i="7" s="1"/>
  <c r="G36" i="12" s="1"/>
  <c r="H36" i="7"/>
  <c r="I25" i="7"/>
  <c r="Q25" i="7" s="1"/>
  <c r="G25" i="12" s="1"/>
  <c r="H25" i="7"/>
  <c r="J25" i="7" s="1"/>
  <c r="P25" i="7" s="1"/>
  <c r="I17" i="7"/>
  <c r="Q17" i="7" s="1"/>
  <c r="G17" i="12" s="1"/>
  <c r="H17" i="7"/>
  <c r="J17" i="7" s="1"/>
  <c r="P17" i="7" s="1"/>
  <c r="I16" i="7"/>
  <c r="I15" i="7"/>
  <c r="Q15" i="7" s="1"/>
  <c r="G15" i="12" s="1"/>
  <c r="H15" i="7"/>
  <c r="I14" i="7"/>
  <c r="I13" i="7"/>
  <c r="Q13" i="7" s="1"/>
  <c r="G13" i="12" s="1"/>
  <c r="H13" i="7"/>
  <c r="I7" i="7"/>
  <c r="Q7" i="7" s="1"/>
  <c r="G7" i="12" s="1"/>
  <c r="J7" i="7"/>
  <c r="P7" i="7" s="1"/>
  <c r="C9" i="15"/>
  <c r="D9" i="15"/>
  <c r="C10" i="15"/>
  <c r="D10" i="15"/>
  <c r="C11" i="15"/>
  <c r="D11" i="15"/>
  <c r="C12" i="15"/>
  <c r="D12" i="15"/>
  <c r="C13" i="15"/>
  <c r="D13" i="15"/>
  <c r="C14" i="15"/>
  <c r="D14" i="15"/>
  <c r="C16" i="15"/>
  <c r="D16" i="15"/>
  <c r="C17" i="15"/>
  <c r="D17" i="15"/>
  <c r="C19" i="15"/>
  <c r="D19" i="15"/>
  <c r="C20" i="15"/>
  <c r="D20" i="15"/>
  <c r="C23" i="15"/>
  <c r="D23" i="15"/>
  <c r="C24" i="15"/>
  <c r="D24" i="15"/>
  <c r="C25" i="15"/>
  <c r="D25" i="15"/>
  <c r="C26" i="15"/>
  <c r="D26" i="15"/>
  <c r="C27" i="15"/>
  <c r="D27" i="15"/>
  <c r="C28" i="15"/>
  <c r="D28" i="15"/>
  <c r="C29" i="15"/>
  <c r="D29" i="15"/>
  <c r="C30" i="15"/>
  <c r="D30" i="15"/>
  <c r="C31" i="15"/>
  <c r="D31" i="15"/>
  <c r="C32" i="15"/>
  <c r="D32" i="15"/>
  <c r="C33" i="15"/>
  <c r="D33" i="15"/>
  <c r="C34" i="15"/>
  <c r="D34" i="15"/>
  <c r="C35" i="15"/>
  <c r="D35" i="15"/>
  <c r="C36" i="15"/>
  <c r="D36" i="15"/>
  <c r="C38" i="15"/>
  <c r="D38" i="15"/>
  <c r="C39" i="15"/>
  <c r="D39" i="15"/>
  <c r="C41" i="15"/>
  <c r="D41" i="15"/>
  <c r="C42" i="15"/>
  <c r="D42" i="15"/>
  <c r="C43" i="15"/>
  <c r="D43" i="15"/>
  <c r="C44" i="15"/>
  <c r="D44" i="15"/>
  <c r="C45" i="15"/>
  <c r="D45" i="15"/>
  <c r="N18" i="7" l="1"/>
  <c r="L18" i="7"/>
  <c r="P18" i="7"/>
  <c r="K18" i="7"/>
  <c r="O18" i="7"/>
  <c r="M18" i="7"/>
  <c r="Q18" i="7"/>
  <c r="P8" i="7"/>
  <c r="L8" i="7"/>
  <c r="N8" i="7"/>
  <c r="Q8" i="7"/>
  <c r="M8" i="7"/>
  <c r="K8" i="7"/>
  <c r="O8" i="7"/>
  <c r="N12" i="7"/>
  <c r="L12" i="7"/>
  <c r="P12" i="7"/>
  <c r="L10" i="7"/>
  <c r="N10" i="7"/>
  <c r="P10" i="7"/>
  <c r="G20" i="12"/>
  <c r="Q21" i="7"/>
  <c r="G21" i="12" s="1"/>
  <c r="N9" i="7"/>
  <c r="P9" i="7"/>
  <c r="L9" i="7"/>
  <c r="O9" i="7"/>
  <c r="M9" i="7"/>
  <c r="K9" i="7"/>
  <c r="Q9" i="7"/>
  <c r="M12" i="7"/>
  <c r="K12" i="7"/>
  <c r="Q12" i="7"/>
  <c r="O12" i="7"/>
  <c r="O10" i="7"/>
  <c r="K10" i="7"/>
  <c r="Q10" i="7"/>
  <c r="M10" i="7"/>
  <c r="L35" i="7"/>
  <c r="G170" i="10" s="1"/>
  <c r="I250" i="10"/>
  <c r="I205" i="10"/>
  <c r="I160" i="10"/>
  <c r="I115" i="10"/>
  <c r="I25" i="10"/>
  <c r="I70" i="10"/>
  <c r="I295" i="10"/>
  <c r="I271" i="10"/>
  <c r="I226" i="10"/>
  <c r="I181" i="10"/>
  <c r="I46" i="10"/>
  <c r="I136" i="10"/>
  <c r="I316" i="10"/>
  <c r="I91" i="10"/>
  <c r="D260" i="10"/>
  <c r="D215" i="10"/>
  <c r="D125" i="10"/>
  <c r="D35" i="10"/>
  <c r="D80" i="10"/>
  <c r="D305" i="10"/>
  <c r="D170" i="10"/>
  <c r="I225" i="10"/>
  <c r="I135" i="10"/>
  <c r="I180" i="10"/>
  <c r="I45" i="10"/>
  <c r="I90" i="10"/>
  <c r="I315" i="10"/>
  <c r="I270" i="10"/>
  <c r="I186" i="10"/>
  <c r="I141" i="10"/>
  <c r="I96" i="10"/>
  <c r="I6" i="10"/>
  <c r="I231" i="10"/>
  <c r="I51" i="10"/>
  <c r="I276" i="10"/>
  <c r="E260" i="12"/>
  <c r="E170" i="12"/>
  <c r="E80" i="12"/>
  <c r="E215" i="12"/>
  <c r="E125" i="12"/>
  <c r="E260" i="10"/>
  <c r="E215" i="10"/>
  <c r="E35" i="12"/>
  <c r="E170" i="10"/>
  <c r="E80" i="10"/>
  <c r="E35" i="10"/>
  <c r="E125" i="10"/>
  <c r="E305" i="10"/>
  <c r="I260" i="10"/>
  <c r="I215" i="10"/>
  <c r="I170" i="10"/>
  <c r="I125" i="10"/>
  <c r="I35" i="10"/>
  <c r="I80" i="10"/>
  <c r="I305" i="10"/>
  <c r="I142" i="10"/>
  <c r="I232" i="10"/>
  <c r="I52" i="10"/>
  <c r="I187" i="10"/>
  <c r="I97" i="10"/>
  <c r="I7" i="10"/>
  <c r="I277" i="10"/>
  <c r="I242" i="10"/>
  <c r="I152" i="10"/>
  <c r="I197" i="10"/>
  <c r="I62" i="10"/>
  <c r="I107" i="10"/>
  <c r="I17" i="10"/>
  <c r="I287" i="10"/>
  <c r="I236" i="10"/>
  <c r="I191" i="10"/>
  <c r="I146" i="10"/>
  <c r="I101" i="10"/>
  <c r="I11" i="10"/>
  <c r="I56" i="10"/>
  <c r="I281" i="10"/>
  <c r="C170" i="10"/>
  <c r="C80" i="10"/>
  <c r="C305" i="10"/>
  <c r="C215" i="10"/>
  <c r="C35" i="10"/>
  <c r="C125" i="10"/>
  <c r="C260" i="10"/>
  <c r="I227" i="10"/>
  <c r="I272" i="10"/>
  <c r="I137" i="10"/>
  <c r="I47" i="10"/>
  <c r="I92" i="10"/>
  <c r="I317" i="10"/>
  <c r="I182" i="10"/>
  <c r="N35" i="7"/>
  <c r="D260" i="12" s="1"/>
  <c r="O41" i="7"/>
  <c r="M41" i="7"/>
  <c r="Q41" i="7"/>
  <c r="K41" i="7"/>
  <c r="P19" i="7"/>
  <c r="I19" i="10" s="1"/>
  <c r="N19" i="7"/>
  <c r="H19" i="10" s="1"/>
  <c r="L19" i="7"/>
  <c r="G19" i="10" s="1"/>
  <c r="Q19" i="7"/>
  <c r="M19" i="7"/>
  <c r="D19" i="10" s="1"/>
  <c r="O19" i="7"/>
  <c r="E19" i="10" s="1"/>
  <c r="K19" i="7"/>
  <c r="C19" i="10" s="1"/>
  <c r="N41" i="7"/>
  <c r="L41" i="7"/>
  <c r="P41" i="7"/>
  <c r="Q28" i="7"/>
  <c r="G28" i="12" s="1"/>
  <c r="G26" i="12"/>
  <c r="G132" i="12"/>
  <c r="G42" i="12"/>
  <c r="G260" i="12"/>
  <c r="G215" i="12"/>
  <c r="G170" i="12"/>
  <c r="G125" i="12"/>
  <c r="G80" i="12"/>
  <c r="G232" i="12"/>
  <c r="G142" i="12"/>
  <c r="G187" i="12"/>
  <c r="G97" i="12"/>
  <c r="G52" i="12"/>
  <c r="Q14" i="7"/>
  <c r="G14" i="12" s="1"/>
  <c r="G238" i="12"/>
  <c r="G148" i="12"/>
  <c r="G193" i="12"/>
  <c r="G103" i="12"/>
  <c r="G58" i="12"/>
  <c r="G242" i="12"/>
  <c r="G152" i="12"/>
  <c r="G197" i="12"/>
  <c r="G107" i="12"/>
  <c r="G62" i="12"/>
  <c r="G250" i="12"/>
  <c r="G160" i="12"/>
  <c r="G205" i="12"/>
  <c r="G115" i="12"/>
  <c r="G70" i="12"/>
  <c r="Q37" i="7"/>
  <c r="G37" i="12" s="1"/>
  <c r="G261" i="12"/>
  <c r="G171" i="12"/>
  <c r="G216" i="12"/>
  <c r="G126" i="12"/>
  <c r="G81" i="12"/>
  <c r="G271" i="12"/>
  <c r="G181" i="12"/>
  <c r="G226" i="12"/>
  <c r="G136" i="12"/>
  <c r="G91" i="12"/>
  <c r="G236" i="12"/>
  <c r="G146" i="12"/>
  <c r="G191" i="12"/>
  <c r="G101" i="12"/>
  <c r="G56" i="12"/>
  <c r="G186" i="12"/>
  <c r="G231" i="12"/>
  <c r="G141" i="12"/>
  <c r="G96" i="12"/>
  <c r="G51" i="12"/>
  <c r="Q16" i="7"/>
  <c r="G16" i="12" s="1"/>
  <c r="G240" i="12"/>
  <c r="G150" i="12"/>
  <c r="G195" i="12"/>
  <c r="G105" i="12"/>
  <c r="G60" i="12"/>
  <c r="G245" i="12"/>
  <c r="G155" i="12"/>
  <c r="G200" i="12"/>
  <c r="G110" i="12"/>
  <c r="G65" i="12"/>
  <c r="Q23" i="7"/>
  <c r="G23" i="12" s="1"/>
  <c r="G247" i="12"/>
  <c r="G157" i="12"/>
  <c r="G202" i="12"/>
  <c r="G112" i="12"/>
  <c r="G67" i="12"/>
  <c r="G251" i="12"/>
  <c r="G161" i="12"/>
  <c r="G206" i="12"/>
  <c r="G116" i="12"/>
  <c r="G71" i="12"/>
  <c r="Q43" i="7"/>
  <c r="G43" i="12" s="1"/>
  <c r="G267" i="12"/>
  <c r="G177" i="12"/>
  <c r="G222" i="12"/>
  <c r="G87" i="12"/>
  <c r="G270" i="12"/>
  <c r="G180" i="12"/>
  <c r="G225" i="12"/>
  <c r="G135" i="12"/>
  <c r="G90" i="12"/>
  <c r="G272" i="12"/>
  <c r="G182" i="12"/>
  <c r="G227" i="12"/>
  <c r="G137" i="12"/>
  <c r="G92" i="12"/>
  <c r="O7" i="7"/>
  <c r="O13" i="7"/>
  <c r="O16" i="7"/>
  <c r="O17" i="7"/>
  <c r="O25" i="7"/>
  <c r="O36" i="7"/>
  <c r="O21" i="7"/>
  <c r="O20" i="7"/>
  <c r="O26" i="7"/>
  <c r="O6" i="7"/>
  <c r="O14" i="7"/>
  <c r="O15" i="7"/>
  <c r="O46" i="7"/>
  <c r="O11" i="7"/>
  <c r="O22" i="7"/>
  <c r="O42" i="7"/>
  <c r="O45" i="7"/>
  <c r="O47" i="7"/>
  <c r="M7" i="7"/>
  <c r="K7" i="7"/>
  <c r="M13" i="7"/>
  <c r="K13" i="7"/>
  <c r="H16" i="7"/>
  <c r="J16" i="7" s="1"/>
  <c r="P16" i="7" s="1"/>
  <c r="J15" i="7"/>
  <c r="P15" i="7" s="1"/>
  <c r="M16" i="7"/>
  <c r="K16" i="7"/>
  <c r="M17" i="7"/>
  <c r="K17" i="7"/>
  <c r="M25" i="7"/>
  <c r="K25" i="7"/>
  <c r="M36" i="7"/>
  <c r="K36" i="7"/>
  <c r="N46" i="7"/>
  <c r="L46" i="7"/>
  <c r="N11" i="7"/>
  <c r="L11" i="7"/>
  <c r="M21" i="7"/>
  <c r="K21" i="7"/>
  <c r="M20" i="7"/>
  <c r="K20" i="7"/>
  <c r="I24" i="7"/>
  <c r="I23" i="7"/>
  <c r="H27" i="7"/>
  <c r="J26" i="7"/>
  <c r="P26" i="7" s="1"/>
  <c r="M26" i="7"/>
  <c r="K26" i="7"/>
  <c r="I43" i="7"/>
  <c r="N45" i="7"/>
  <c r="L45" i="7"/>
  <c r="N47" i="7"/>
  <c r="L47" i="7"/>
  <c r="M6" i="7"/>
  <c r="K6" i="7"/>
  <c r="N7" i="7"/>
  <c r="L7" i="7"/>
  <c r="H14" i="7"/>
  <c r="J14" i="7" s="1"/>
  <c r="P14" i="7" s="1"/>
  <c r="J13" i="7"/>
  <c r="P13" i="7" s="1"/>
  <c r="M14" i="7"/>
  <c r="K14" i="7"/>
  <c r="M15" i="7"/>
  <c r="K15" i="7"/>
  <c r="N17" i="7"/>
  <c r="L17" i="7"/>
  <c r="N25" i="7"/>
  <c r="L25" i="7"/>
  <c r="H37" i="7"/>
  <c r="J36" i="7"/>
  <c r="P36" i="7" s="1"/>
  <c r="I37" i="7"/>
  <c r="M46" i="7"/>
  <c r="K46" i="7"/>
  <c r="M11" i="7"/>
  <c r="K11" i="7"/>
  <c r="J21" i="7"/>
  <c r="P21" i="7" s="1"/>
  <c r="J20" i="7"/>
  <c r="P20" i="7" s="1"/>
  <c r="H23" i="7"/>
  <c r="J22" i="7"/>
  <c r="P22" i="7" s="1"/>
  <c r="M22" i="7"/>
  <c r="K22" i="7"/>
  <c r="I27" i="7"/>
  <c r="H43" i="7"/>
  <c r="J42" i="7"/>
  <c r="P42" i="7" s="1"/>
  <c r="M42" i="7"/>
  <c r="K42" i="7"/>
  <c r="M45" i="7"/>
  <c r="K45" i="7"/>
  <c r="M47" i="7"/>
  <c r="K47" i="7"/>
  <c r="N6" i="7"/>
  <c r="L6" i="7"/>
  <c r="D278" i="10" l="1"/>
  <c r="D188" i="10"/>
  <c r="D98" i="10"/>
  <c r="D8" i="10"/>
  <c r="D233" i="12"/>
  <c r="D188" i="12"/>
  <c r="D143" i="12"/>
  <c r="D98" i="12"/>
  <c r="D53" i="12"/>
  <c r="D8" i="12"/>
  <c r="D233" i="10"/>
  <c r="D143" i="10"/>
  <c r="D53" i="10"/>
  <c r="I278" i="10"/>
  <c r="I188" i="10"/>
  <c r="I98" i="10"/>
  <c r="I8" i="10"/>
  <c r="I233" i="10"/>
  <c r="I143" i="10"/>
  <c r="I53" i="10"/>
  <c r="C153" i="10"/>
  <c r="C153" i="12"/>
  <c r="C108" i="10"/>
  <c r="C108" i="12"/>
  <c r="C243" i="12"/>
  <c r="C63" i="12"/>
  <c r="C63" i="10"/>
  <c r="C18" i="10"/>
  <c r="C18" i="12"/>
  <c r="C288" i="10"/>
  <c r="C243" i="10"/>
  <c r="C198" i="12"/>
  <c r="C198" i="10"/>
  <c r="G233" i="12"/>
  <c r="G143" i="12"/>
  <c r="G98" i="12"/>
  <c r="G53" i="12"/>
  <c r="G8" i="12"/>
  <c r="G188" i="12"/>
  <c r="G243" i="12"/>
  <c r="G63" i="12"/>
  <c r="G198" i="12"/>
  <c r="G18" i="12"/>
  <c r="G153" i="12"/>
  <c r="G108" i="12"/>
  <c r="I108" i="10"/>
  <c r="I63" i="10"/>
  <c r="I18" i="10"/>
  <c r="I288" i="10"/>
  <c r="I243" i="10"/>
  <c r="I198" i="10"/>
  <c r="I153" i="10"/>
  <c r="E233" i="10"/>
  <c r="E143" i="10"/>
  <c r="E53" i="10"/>
  <c r="E278" i="10"/>
  <c r="E188" i="10"/>
  <c r="E98" i="10"/>
  <c r="E8" i="10"/>
  <c r="E233" i="12"/>
  <c r="E188" i="12"/>
  <c r="E143" i="12"/>
  <c r="E98" i="12"/>
  <c r="E53" i="12"/>
  <c r="E8" i="12"/>
  <c r="H278" i="10"/>
  <c r="H188" i="10"/>
  <c r="H98" i="10"/>
  <c r="H8" i="10"/>
  <c r="H233" i="10"/>
  <c r="H143" i="10"/>
  <c r="H53" i="10"/>
  <c r="D18" i="10"/>
  <c r="D243" i="12"/>
  <c r="D63" i="12"/>
  <c r="D288" i="10"/>
  <c r="D243" i="10"/>
  <c r="D198" i="12"/>
  <c r="D18" i="12"/>
  <c r="D198" i="10"/>
  <c r="D153" i="10"/>
  <c r="D153" i="12"/>
  <c r="D108" i="10"/>
  <c r="D63" i="10"/>
  <c r="D108" i="12"/>
  <c r="G63" i="10"/>
  <c r="G18" i="10"/>
  <c r="G288" i="10"/>
  <c r="G243" i="10"/>
  <c r="G198" i="10"/>
  <c r="G153" i="10"/>
  <c r="G108" i="10"/>
  <c r="C278" i="10"/>
  <c r="C188" i="10"/>
  <c r="F188" i="10" s="1"/>
  <c r="C98" i="10"/>
  <c r="F98" i="10" s="1"/>
  <c r="C8" i="10"/>
  <c r="F8" i="10" s="1"/>
  <c r="C233" i="12"/>
  <c r="F233" i="12" s="1"/>
  <c r="H233" i="12" s="1"/>
  <c r="C188" i="12"/>
  <c r="C143" i="12"/>
  <c r="C98" i="12"/>
  <c r="C53" i="12"/>
  <c r="C8" i="12"/>
  <c r="F8" i="12" s="1"/>
  <c r="H8" i="12" s="1"/>
  <c r="C233" i="10"/>
  <c r="F233" i="10" s="1"/>
  <c r="C143" i="10"/>
  <c r="C53" i="10"/>
  <c r="G233" i="10"/>
  <c r="G143" i="10"/>
  <c r="G53" i="10"/>
  <c r="G278" i="10"/>
  <c r="G188" i="10"/>
  <c r="G98" i="10"/>
  <c r="G8" i="10"/>
  <c r="J8" i="10" s="1"/>
  <c r="E198" i="10"/>
  <c r="E153" i="10"/>
  <c r="E153" i="12"/>
  <c r="E63" i="12"/>
  <c r="E108" i="10"/>
  <c r="E63" i="10"/>
  <c r="E108" i="12"/>
  <c r="E18" i="12"/>
  <c r="E18" i="10"/>
  <c r="E243" i="12"/>
  <c r="E288" i="10"/>
  <c r="E243" i="10"/>
  <c r="E198" i="12"/>
  <c r="H63" i="10"/>
  <c r="H18" i="10"/>
  <c r="H288" i="10"/>
  <c r="H243" i="10"/>
  <c r="H198" i="10"/>
  <c r="H153" i="10"/>
  <c r="H108" i="10"/>
  <c r="F19" i="10"/>
  <c r="J19" i="10"/>
  <c r="C235" i="10"/>
  <c r="C145" i="10"/>
  <c r="C55" i="10"/>
  <c r="C235" i="12"/>
  <c r="C190" i="12"/>
  <c r="C145" i="12"/>
  <c r="C100" i="12"/>
  <c r="C55" i="12"/>
  <c r="C10" i="12"/>
  <c r="C280" i="10"/>
  <c r="C190" i="10"/>
  <c r="C100" i="10"/>
  <c r="C10" i="10"/>
  <c r="C282" i="10"/>
  <c r="C192" i="10"/>
  <c r="C102" i="10"/>
  <c r="C12" i="10"/>
  <c r="C237" i="12"/>
  <c r="C192" i="12"/>
  <c r="C147" i="12"/>
  <c r="C102" i="12"/>
  <c r="C57" i="12"/>
  <c r="C12" i="12"/>
  <c r="C237" i="10"/>
  <c r="C147" i="10"/>
  <c r="C57" i="10"/>
  <c r="D279" i="10"/>
  <c r="D189" i="10"/>
  <c r="D99" i="10"/>
  <c r="D9" i="10"/>
  <c r="D234" i="12"/>
  <c r="D189" i="12"/>
  <c r="D144" i="12"/>
  <c r="D99" i="12"/>
  <c r="D54" i="12"/>
  <c r="D9" i="12"/>
  <c r="D234" i="10"/>
  <c r="D144" i="10"/>
  <c r="D54" i="10"/>
  <c r="H279" i="10"/>
  <c r="H189" i="10"/>
  <c r="H99" i="10"/>
  <c r="H9" i="10"/>
  <c r="H234" i="10"/>
  <c r="H144" i="10"/>
  <c r="H54" i="10"/>
  <c r="H235" i="10"/>
  <c r="H145" i="10"/>
  <c r="H55" i="10"/>
  <c r="H280" i="10"/>
  <c r="H190" i="10"/>
  <c r="H100" i="10"/>
  <c r="H10" i="10"/>
  <c r="H282" i="10"/>
  <c r="H192" i="10"/>
  <c r="H102" i="10"/>
  <c r="H12" i="10"/>
  <c r="H237" i="10"/>
  <c r="H147" i="10"/>
  <c r="H57" i="10"/>
  <c r="E280" i="10"/>
  <c r="E190" i="10"/>
  <c r="E100" i="10"/>
  <c r="E10" i="10"/>
  <c r="E235" i="10"/>
  <c r="E145" i="10"/>
  <c r="E55" i="10"/>
  <c r="E235" i="12"/>
  <c r="E190" i="12"/>
  <c r="E145" i="12"/>
  <c r="E100" i="12"/>
  <c r="E55" i="12"/>
  <c r="E10" i="12"/>
  <c r="D282" i="10"/>
  <c r="D192" i="10"/>
  <c r="D102" i="10"/>
  <c r="D12" i="10"/>
  <c r="D237" i="12"/>
  <c r="D192" i="12"/>
  <c r="D147" i="12"/>
  <c r="D102" i="12"/>
  <c r="D57" i="12"/>
  <c r="D12" i="12"/>
  <c r="D237" i="10"/>
  <c r="D147" i="10"/>
  <c r="D57" i="10"/>
  <c r="E234" i="10"/>
  <c r="E144" i="10"/>
  <c r="E54" i="10"/>
  <c r="E279" i="10"/>
  <c r="E189" i="10"/>
  <c r="E99" i="10"/>
  <c r="E9" i="10"/>
  <c r="E234" i="12"/>
  <c r="E189" i="12"/>
  <c r="E144" i="12"/>
  <c r="E99" i="12"/>
  <c r="E54" i="12"/>
  <c r="E9" i="12"/>
  <c r="G280" i="10"/>
  <c r="G190" i="10"/>
  <c r="G100" i="10"/>
  <c r="G10" i="10"/>
  <c r="G235" i="10"/>
  <c r="G145" i="10"/>
  <c r="G55" i="10"/>
  <c r="D235" i="10"/>
  <c r="D145" i="10"/>
  <c r="D55" i="10"/>
  <c r="D235" i="12"/>
  <c r="D190" i="12"/>
  <c r="D145" i="12"/>
  <c r="D100" i="12"/>
  <c r="D55" i="12"/>
  <c r="D10" i="12"/>
  <c r="D280" i="10"/>
  <c r="D190" i="10"/>
  <c r="D100" i="10"/>
  <c r="D10" i="10"/>
  <c r="E237" i="10"/>
  <c r="E147" i="10"/>
  <c r="E57" i="10"/>
  <c r="E282" i="10"/>
  <c r="E192" i="10"/>
  <c r="E102" i="10"/>
  <c r="E12" i="10"/>
  <c r="E237" i="12"/>
  <c r="E192" i="12"/>
  <c r="E147" i="12"/>
  <c r="E102" i="12"/>
  <c r="E57" i="12"/>
  <c r="E12" i="12"/>
  <c r="G234" i="12"/>
  <c r="G189" i="12"/>
  <c r="G144" i="12"/>
  <c r="G99" i="12"/>
  <c r="G54" i="12"/>
  <c r="G9" i="12"/>
  <c r="G234" i="10"/>
  <c r="G144" i="10"/>
  <c r="G54" i="10"/>
  <c r="G279" i="10"/>
  <c r="G189" i="10"/>
  <c r="G99" i="10"/>
  <c r="G9" i="10"/>
  <c r="I282" i="10"/>
  <c r="I192" i="10"/>
  <c r="I102" i="10"/>
  <c r="I12" i="10"/>
  <c r="I237" i="10"/>
  <c r="I147" i="10"/>
  <c r="I57" i="10"/>
  <c r="G260" i="10"/>
  <c r="G235" i="12"/>
  <c r="G190" i="12"/>
  <c r="G145" i="12"/>
  <c r="G100" i="12"/>
  <c r="G55" i="12"/>
  <c r="G10" i="12"/>
  <c r="G237" i="12"/>
  <c r="G192" i="12"/>
  <c r="G147" i="12"/>
  <c r="G102" i="12"/>
  <c r="G57" i="12"/>
  <c r="G12" i="12"/>
  <c r="C279" i="10"/>
  <c r="C189" i="10"/>
  <c r="C99" i="10"/>
  <c r="C9" i="10"/>
  <c r="C234" i="12"/>
  <c r="C189" i="12"/>
  <c r="C144" i="12"/>
  <c r="C99" i="12"/>
  <c r="C54" i="12"/>
  <c r="C9" i="12"/>
  <c r="C234" i="10"/>
  <c r="C144" i="10"/>
  <c r="C54" i="10"/>
  <c r="I279" i="10"/>
  <c r="I189" i="10"/>
  <c r="I99" i="10"/>
  <c r="I9" i="10"/>
  <c r="I234" i="10"/>
  <c r="I144" i="10"/>
  <c r="I54" i="10"/>
  <c r="I235" i="10"/>
  <c r="I145" i="10"/>
  <c r="I55" i="10"/>
  <c r="I280" i="10"/>
  <c r="I190" i="10"/>
  <c r="I100" i="10"/>
  <c r="I10" i="10"/>
  <c r="G237" i="10"/>
  <c r="G147" i="10"/>
  <c r="G57" i="10"/>
  <c r="G282" i="10"/>
  <c r="G192" i="10"/>
  <c r="G102" i="10"/>
  <c r="G12" i="10"/>
  <c r="D170" i="12"/>
  <c r="D215" i="12"/>
  <c r="F80" i="10"/>
  <c r="C170" i="12"/>
  <c r="F35" i="10"/>
  <c r="C260" i="12"/>
  <c r="F260" i="12" s="1"/>
  <c r="H260" i="12" s="1"/>
  <c r="G80" i="10"/>
  <c r="C125" i="12"/>
  <c r="C35" i="12"/>
  <c r="C215" i="12"/>
  <c r="F215" i="12" s="1"/>
  <c r="H215" i="12" s="1"/>
  <c r="G305" i="10"/>
  <c r="G125" i="10"/>
  <c r="G215" i="10"/>
  <c r="F125" i="10"/>
  <c r="C80" i="12"/>
  <c r="G35" i="10"/>
  <c r="H231" i="10"/>
  <c r="H186" i="10"/>
  <c r="H141" i="10"/>
  <c r="H96" i="10"/>
  <c r="H6" i="10"/>
  <c r="H51" i="10"/>
  <c r="H276" i="10"/>
  <c r="I247" i="10"/>
  <c r="I157" i="10"/>
  <c r="I202" i="10"/>
  <c r="I112" i="10"/>
  <c r="I22" i="10"/>
  <c r="I67" i="10"/>
  <c r="I292" i="10"/>
  <c r="H250" i="10"/>
  <c r="H160" i="10"/>
  <c r="H115" i="10"/>
  <c r="H70" i="10"/>
  <c r="H295" i="10"/>
  <c r="H25" i="10"/>
  <c r="H205" i="10"/>
  <c r="H270" i="10"/>
  <c r="H90" i="10"/>
  <c r="H315" i="10"/>
  <c r="H225" i="10"/>
  <c r="H45" i="10"/>
  <c r="H135" i="10"/>
  <c r="H180" i="10"/>
  <c r="C200" i="10"/>
  <c r="C245" i="10"/>
  <c r="C155" i="10"/>
  <c r="C110" i="10"/>
  <c r="C65" i="10"/>
  <c r="C290" i="10"/>
  <c r="C20" i="10"/>
  <c r="G236" i="10"/>
  <c r="G146" i="10"/>
  <c r="G191" i="10"/>
  <c r="G56" i="10"/>
  <c r="G101" i="10"/>
  <c r="G11" i="10"/>
  <c r="G281" i="10"/>
  <c r="I150" i="10"/>
  <c r="I60" i="10"/>
  <c r="I105" i="10"/>
  <c r="I240" i="10"/>
  <c r="I195" i="10"/>
  <c r="I15" i="10"/>
  <c r="I285" i="10"/>
  <c r="E222" i="12"/>
  <c r="E267" i="12"/>
  <c r="E87" i="12"/>
  <c r="E132" i="12"/>
  <c r="E267" i="10"/>
  <c r="E222" i="10"/>
  <c r="E177" i="12"/>
  <c r="E42" i="12"/>
  <c r="E87" i="10"/>
  <c r="E312" i="10"/>
  <c r="E177" i="10"/>
  <c r="E42" i="10"/>
  <c r="E132" i="10"/>
  <c r="E200" i="12"/>
  <c r="E110" i="12"/>
  <c r="E245" i="12"/>
  <c r="E155" i="12"/>
  <c r="E20" i="12"/>
  <c r="E245" i="10"/>
  <c r="E65" i="12"/>
  <c r="E155" i="10"/>
  <c r="E110" i="10"/>
  <c r="E65" i="10"/>
  <c r="E290" i="10"/>
  <c r="E20" i="10"/>
  <c r="E200" i="10"/>
  <c r="G154" i="10"/>
  <c r="G244" i="10"/>
  <c r="G109" i="10"/>
  <c r="G199" i="10"/>
  <c r="G64" i="10"/>
  <c r="G289" i="10"/>
  <c r="C222" i="10"/>
  <c r="C267" i="10"/>
  <c r="C177" i="10"/>
  <c r="C87" i="10"/>
  <c r="C132" i="10"/>
  <c r="C312" i="10"/>
  <c r="C42" i="10"/>
  <c r="I216" i="10"/>
  <c r="I261" i="10"/>
  <c r="I126" i="10"/>
  <c r="I81" i="10"/>
  <c r="I306" i="10"/>
  <c r="I171" i="10"/>
  <c r="I36" i="10"/>
  <c r="G242" i="10"/>
  <c r="G197" i="10"/>
  <c r="G107" i="10"/>
  <c r="G152" i="10"/>
  <c r="G17" i="10"/>
  <c r="G287" i="10"/>
  <c r="G62" i="10"/>
  <c r="G232" i="10"/>
  <c r="G187" i="10"/>
  <c r="G142" i="10"/>
  <c r="G97" i="10"/>
  <c r="G7" i="10"/>
  <c r="G277" i="10"/>
  <c r="G52" i="10"/>
  <c r="H236" i="10"/>
  <c r="H146" i="10"/>
  <c r="H101" i="10"/>
  <c r="H56" i="10"/>
  <c r="H281" i="10"/>
  <c r="H191" i="10"/>
  <c r="H11" i="10"/>
  <c r="I241" i="10"/>
  <c r="I196" i="10"/>
  <c r="I151" i="10"/>
  <c r="I106" i="10"/>
  <c r="I16" i="10"/>
  <c r="I286" i="10"/>
  <c r="I61" i="10"/>
  <c r="E202" i="12"/>
  <c r="E112" i="12"/>
  <c r="E157" i="12"/>
  <c r="E67" i="12"/>
  <c r="E247" i="10"/>
  <c r="E247" i="12"/>
  <c r="E22" i="12"/>
  <c r="E157" i="10"/>
  <c r="E202" i="10"/>
  <c r="E112" i="10"/>
  <c r="E67" i="10"/>
  <c r="E292" i="10"/>
  <c r="E22" i="10"/>
  <c r="E196" i="10"/>
  <c r="E241" i="10"/>
  <c r="E151" i="10"/>
  <c r="E106" i="10"/>
  <c r="E61" i="10"/>
  <c r="E286" i="10"/>
  <c r="E16" i="10"/>
  <c r="E244" i="12"/>
  <c r="E154" i="12"/>
  <c r="E109" i="12"/>
  <c r="E64" i="12"/>
  <c r="E199" i="12"/>
  <c r="E19" i="12"/>
  <c r="E244" i="10"/>
  <c r="E199" i="10"/>
  <c r="E64" i="10"/>
  <c r="E154" i="10"/>
  <c r="E109" i="10"/>
  <c r="E289" i="10"/>
  <c r="D221" i="12"/>
  <c r="D176" i="12"/>
  <c r="D86" i="12"/>
  <c r="D131" i="12"/>
  <c r="D41" i="12"/>
  <c r="D266" i="12"/>
  <c r="D221" i="10"/>
  <c r="D266" i="10"/>
  <c r="D131" i="10"/>
  <c r="D41" i="10"/>
  <c r="D86" i="10"/>
  <c r="D311" i="10"/>
  <c r="D176" i="10"/>
  <c r="D272" i="12"/>
  <c r="D182" i="12"/>
  <c r="D137" i="12"/>
  <c r="D92" i="12"/>
  <c r="D227" i="12"/>
  <c r="D47" i="12"/>
  <c r="D227" i="10"/>
  <c r="D137" i="10"/>
  <c r="D272" i="10"/>
  <c r="D182" i="10"/>
  <c r="D47" i="10"/>
  <c r="D92" i="10"/>
  <c r="D317" i="10"/>
  <c r="D267" i="10"/>
  <c r="D177" i="10"/>
  <c r="D222" i="10"/>
  <c r="D132" i="10"/>
  <c r="D87" i="10"/>
  <c r="D42" i="10"/>
  <c r="D312" i="10"/>
  <c r="C247" i="10"/>
  <c r="C202" i="10"/>
  <c r="C67" i="10"/>
  <c r="C157" i="10"/>
  <c r="C112" i="10"/>
  <c r="C292" i="10"/>
  <c r="C22" i="10"/>
  <c r="I155" i="10"/>
  <c r="I245" i="10"/>
  <c r="I200" i="10"/>
  <c r="I110" i="10"/>
  <c r="I65" i="10"/>
  <c r="I20" i="10"/>
  <c r="I290" i="10"/>
  <c r="C271" i="12"/>
  <c r="C181" i="12"/>
  <c r="C226" i="12"/>
  <c r="C136" i="12"/>
  <c r="C46" i="12"/>
  <c r="C91" i="12"/>
  <c r="C226" i="10"/>
  <c r="C271" i="10"/>
  <c r="C181" i="10"/>
  <c r="C91" i="10"/>
  <c r="C316" i="10"/>
  <c r="C46" i="10"/>
  <c r="C136" i="10"/>
  <c r="H197" i="10"/>
  <c r="H152" i="10"/>
  <c r="H107" i="10"/>
  <c r="H242" i="10"/>
  <c r="H287" i="10"/>
  <c r="H62" i="10"/>
  <c r="H17" i="10"/>
  <c r="H232" i="10"/>
  <c r="H187" i="10"/>
  <c r="H52" i="10"/>
  <c r="H277" i="10"/>
  <c r="H7" i="10"/>
  <c r="H142" i="10"/>
  <c r="H97" i="10"/>
  <c r="H272" i="10"/>
  <c r="H227" i="10"/>
  <c r="H92" i="10"/>
  <c r="H317" i="10"/>
  <c r="H182" i="10"/>
  <c r="H47" i="10"/>
  <c r="H137" i="10"/>
  <c r="C206" i="10"/>
  <c r="C251" i="10"/>
  <c r="C71" i="10"/>
  <c r="C161" i="10"/>
  <c r="C296" i="10"/>
  <c r="C26" i="10"/>
  <c r="C116" i="10"/>
  <c r="C246" i="10"/>
  <c r="C156" i="10"/>
  <c r="C201" i="10"/>
  <c r="C111" i="10"/>
  <c r="C66" i="10"/>
  <c r="C291" i="10"/>
  <c r="C21" i="10"/>
  <c r="G226" i="10"/>
  <c r="G271" i="10"/>
  <c r="G136" i="10"/>
  <c r="G46" i="10"/>
  <c r="G181" i="10"/>
  <c r="G91" i="10"/>
  <c r="G316" i="10"/>
  <c r="C250" i="12"/>
  <c r="C160" i="12"/>
  <c r="C70" i="12"/>
  <c r="C205" i="12"/>
  <c r="C115" i="12"/>
  <c r="C250" i="10"/>
  <c r="C160" i="10"/>
  <c r="C205" i="10"/>
  <c r="C115" i="10"/>
  <c r="C25" i="12"/>
  <c r="C70" i="10"/>
  <c r="C295" i="10"/>
  <c r="C25" i="10"/>
  <c r="C241" i="10"/>
  <c r="C151" i="10"/>
  <c r="C196" i="10"/>
  <c r="C106" i="10"/>
  <c r="C286" i="10"/>
  <c r="C16" i="10"/>
  <c r="C61" i="10"/>
  <c r="C238" i="10"/>
  <c r="C193" i="10"/>
  <c r="C58" i="10"/>
  <c r="C148" i="10"/>
  <c r="C103" i="10"/>
  <c r="C283" i="10"/>
  <c r="C13" i="10"/>
  <c r="E272" i="12"/>
  <c r="E182" i="12"/>
  <c r="E92" i="12"/>
  <c r="E137" i="12"/>
  <c r="E47" i="12"/>
  <c r="E227" i="10"/>
  <c r="E227" i="12"/>
  <c r="E272" i="10"/>
  <c r="E182" i="10"/>
  <c r="E92" i="10"/>
  <c r="E137" i="10"/>
  <c r="E47" i="10"/>
  <c r="E317" i="10"/>
  <c r="E236" i="12"/>
  <c r="E146" i="12"/>
  <c r="E191" i="12"/>
  <c r="E101" i="12"/>
  <c r="E11" i="12"/>
  <c r="E191" i="10"/>
  <c r="E146" i="10"/>
  <c r="E56" i="12"/>
  <c r="E101" i="10"/>
  <c r="E281" i="10"/>
  <c r="E11" i="10"/>
  <c r="E236" i="10"/>
  <c r="E56" i="10"/>
  <c r="E186" i="12"/>
  <c r="E231" i="12"/>
  <c r="E51" i="12"/>
  <c r="E141" i="12"/>
  <c r="E186" i="10"/>
  <c r="E96" i="12"/>
  <c r="E96" i="10"/>
  <c r="E141" i="10"/>
  <c r="E51" i="10"/>
  <c r="E276" i="10"/>
  <c r="E6" i="12"/>
  <c r="E231" i="10"/>
  <c r="E6" i="10"/>
  <c r="E261" i="12"/>
  <c r="E171" i="12"/>
  <c r="E126" i="12"/>
  <c r="E36" i="12"/>
  <c r="E81" i="12"/>
  <c r="E216" i="12"/>
  <c r="E261" i="10"/>
  <c r="E171" i="10"/>
  <c r="E126" i="10"/>
  <c r="E81" i="10"/>
  <c r="E306" i="10"/>
  <c r="E36" i="10"/>
  <c r="E216" i="10"/>
  <c r="E193" i="12"/>
  <c r="E103" i="12"/>
  <c r="E148" i="12"/>
  <c r="E238" i="10"/>
  <c r="E58" i="12"/>
  <c r="E13" i="12"/>
  <c r="E148" i="10"/>
  <c r="E238" i="12"/>
  <c r="E193" i="10"/>
  <c r="E103" i="10"/>
  <c r="E283" i="10"/>
  <c r="E13" i="10"/>
  <c r="E58" i="10"/>
  <c r="G266" i="10"/>
  <c r="G221" i="10"/>
  <c r="G176" i="10"/>
  <c r="G41" i="10"/>
  <c r="G131" i="10"/>
  <c r="G311" i="10"/>
  <c r="G86" i="10"/>
  <c r="D199" i="12"/>
  <c r="D109" i="12"/>
  <c r="D154" i="12"/>
  <c r="D244" i="12"/>
  <c r="D19" i="12"/>
  <c r="D244" i="10"/>
  <c r="D199" i="10"/>
  <c r="D154" i="10"/>
  <c r="D109" i="10"/>
  <c r="D64" i="10"/>
  <c r="D289" i="10"/>
  <c r="D64" i="12"/>
  <c r="I244" i="10"/>
  <c r="I199" i="10"/>
  <c r="I109" i="10"/>
  <c r="I64" i="10"/>
  <c r="I289" i="10"/>
  <c r="I154" i="10"/>
  <c r="E221" i="12"/>
  <c r="E131" i="12"/>
  <c r="E176" i="12"/>
  <c r="E266" i="12"/>
  <c r="E41" i="12"/>
  <c r="E221" i="10"/>
  <c r="E176" i="10"/>
  <c r="E131" i="10"/>
  <c r="E86" i="12"/>
  <c r="E86" i="10"/>
  <c r="E311" i="10"/>
  <c r="E41" i="10"/>
  <c r="E266" i="10"/>
  <c r="F215" i="10"/>
  <c r="F170" i="10"/>
  <c r="D35" i="12"/>
  <c r="D225" i="12"/>
  <c r="D270" i="12"/>
  <c r="D90" i="12"/>
  <c r="D180" i="12"/>
  <c r="D225" i="10"/>
  <c r="D135" i="12"/>
  <c r="D270" i="10"/>
  <c r="D135" i="10"/>
  <c r="D45" i="10"/>
  <c r="D90" i="10"/>
  <c r="D315" i="10"/>
  <c r="D45" i="12"/>
  <c r="D180" i="10"/>
  <c r="C191" i="12"/>
  <c r="C101" i="12"/>
  <c r="C236" i="12"/>
  <c r="C56" i="12"/>
  <c r="C236" i="10"/>
  <c r="C11" i="12"/>
  <c r="C146" i="12"/>
  <c r="C146" i="10"/>
  <c r="C191" i="10"/>
  <c r="C101" i="10"/>
  <c r="C281" i="10"/>
  <c r="C56" i="10"/>
  <c r="C11" i="10"/>
  <c r="D240" i="10"/>
  <c r="D150" i="10"/>
  <c r="D195" i="10"/>
  <c r="D60" i="10"/>
  <c r="D105" i="10"/>
  <c r="D15" i="10"/>
  <c r="D285" i="10"/>
  <c r="D186" i="12"/>
  <c r="D96" i="12"/>
  <c r="D231" i="12"/>
  <c r="D141" i="12"/>
  <c r="D6" i="12"/>
  <c r="D51" i="12"/>
  <c r="D186" i="10"/>
  <c r="D231" i="10"/>
  <c r="D141" i="10"/>
  <c r="D6" i="10"/>
  <c r="D51" i="10"/>
  <c r="D276" i="10"/>
  <c r="D96" i="10"/>
  <c r="I206" i="10"/>
  <c r="I161" i="10"/>
  <c r="I116" i="10"/>
  <c r="I251" i="10"/>
  <c r="I26" i="10"/>
  <c r="I71" i="10"/>
  <c r="I296" i="10"/>
  <c r="C216" i="10"/>
  <c r="C261" i="10"/>
  <c r="C126" i="10"/>
  <c r="C171" i="10"/>
  <c r="C81" i="10"/>
  <c r="C306" i="10"/>
  <c r="C36" i="10"/>
  <c r="C197" i="12"/>
  <c r="C107" i="12"/>
  <c r="C242" i="12"/>
  <c r="C62" i="12"/>
  <c r="C152" i="12"/>
  <c r="C242" i="10"/>
  <c r="C197" i="10"/>
  <c r="C17" i="12"/>
  <c r="C62" i="10"/>
  <c r="C287" i="10"/>
  <c r="C107" i="10"/>
  <c r="C152" i="10"/>
  <c r="C17" i="10"/>
  <c r="C187" i="12"/>
  <c r="C97" i="12"/>
  <c r="C142" i="12"/>
  <c r="C232" i="12"/>
  <c r="C7" i="12"/>
  <c r="C187" i="10"/>
  <c r="C232" i="10"/>
  <c r="C142" i="10"/>
  <c r="C52" i="12"/>
  <c r="C97" i="10"/>
  <c r="C52" i="10"/>
  <c r="C277" i="10"/>
  <c r="C7" i="10"/>
  <c r="E195" i="12"/>
  <c r="E105" i="12"/>
  <c r="E240" i="12"/>
  <c r="E60" i="12"/>
  <c r="E240" i="10"/>
  <c r="E150" i="12"/>
  <c r="E15" i="12"/>
  <c r="E150" i="10"/>
  <c r="E105" i="10"/>
  <c r="E60" i="10"/>
  <c r="E285" i="10"/>
  <c r="E195" i="10"/>
  <c r="E15" i="10"/>
  <c r="E242" i="12"/>
  <c r="E152" i="12"/>
  <c r="E62" i="12"/>
  <c r="E197" i="12"/>
  <c r="E107" i="12"/>
  <c r="E17" i="12"/>
  <c r="E242" i="10"/>
  <c r="E152" i="10"/>
  <c r="E197" i="10"/>
  <c r="E107" i="10"/>
  <c r="E287" i="10"/>
  <c r="E62" i="10"/>
  <c r="E17" i="10"/>
  <c r="C199" i="12"/>
  <c r="C109" i="12"/>
  <c r="C154" i="12"/>
  <c r="C64" i="12"/>
  <c r="C244" i="10"/>
  <c r="C244" i="12"/>
  <c r="C154" i="10"/>
  <c r="C109" i="10"/>
  <c r="C19" i="12"/>
  <c r="C64" i="10"/>
  <c r="C289" i="10"/>
  <c r="C199" i="10"/>
  <c r="C227" i="12"/>
  <c r="C137" i="12"/>
  <c r="C182" i="12"/>
  <c r="C272" i="12"/>
  <c r="C47" i="12"/>
  <c r="C272" i="10"/>
  <c r="C92" i="12"/>
  <c r="C137" i="10"/>
  <c r="C92" i="10"/>
  <c r="C317" i="10"/>
  <c r="C47" i="10"/>
  <c r="C182" i="10"/>
  <c r="C227" i="10"/>
  <c r="D191" i="12"/>
  <c r="D101" i="12"/>
  <c r="D236" i="12"/>
  <c r="D146" i="12"/>
  <c r="D56" i="12"/>
  <c r="D236" i="10"/>
  <c r="D191" i="10"/>
  <c r="D101" i="10"/>
  <c r="D146" i="10"/>
  <c r="D11" i="10"/>
  <c r="D11" i="12"/>
  <c r="D281" i="10"/>
  <c r="D56" i="10"/>
  <c r="G272" i="10"/>
  <c r="G182" i="10"/>
  <c r="G227" i="10"/>
  <c r="G137" i="10"/>
  <c r="G47" i="10"/>
  <c r="G92" i="10"/>
  <c r="G317" i="10"/>
  <c r="D245" i="10"/>
  <c r="D155" i="10"/>
  <c r="D200" i="10"/>
  <c r="D110" i="10"/>
  <c r="D20" i="10"/>
  <c r="D290" i="10"/>
  <c r="D65" i="10"/>
  <c r="D261" i="10"/>
  <c r="D216" i="10"/>
  <c r="D171" i="10"/>
  <c r="D36" i="10"/>
  <c r="D81" i="10"/>
  <c r="D306" i="10"/>
  <c r="D126" i="10"/>
  <c r="D242" i="12"/>
  <c r="D152" i="12"/>
  <c r="D197" i="12"/>
  <c r="D17" i="12"/>
  <c r="D152" i="10"/>
  <c r="D62" i="12"/>
  <c r="D242" i="10"/>
  <c r="D62" i="10"/>
  <c r="D107" i="12"/>
  <c r="D197" i="10"/>
  <c r="D107" i="10"/>
  <c r="D17" i="10"/>
  <c r="D287" i="10"/>
  <c r="D232" i="12"/>
  <c r="D142" i="12"/>
  <c r="D97" i="12"/>
  <c r="D52" i="12"/>
  <c r="D187" i="12"/>
  <c r="D232" i="10"/>
  <c r="D142" i="10"/>
  <c r="D7" i="12"/>
  <c r="D187" i="10"/>
  <c r="D52" i="10"/>
  <c r="D97" i="10"/>
  <c r="D7" i="10"/>
  <c r="D277" i="10"/>
  <c r="E201" i="10"/>
  <c r="E156" i="10"/>
  <c r="E246" i="10"/>
  <c r="E111" i="10"/>
  <c r="E66" i="10"/>
  <c r="E291" i="10"/>
  <c r="E21" i="10"/>
  <c r="I221" i="10"/>
  <c r="I131" i="10"/>
  <c r="I266" i="10"/>
  <c r="I176" i="10"/>
  <c r="I41" i="10"/>
  <c r="I86" i="10"/>
  <c r="I311" i="10"/>
  <c r="H244" i="10"/>
  <c r="H154" i="10"/>
  <c r="H199" i="10"/>
  <c r="H109" i="10"/>
  <c r="H64" i="10"/>
  <c r="H289" i="10"/>
  <c r="G231" i="10"/>
  <c r="G51" i="10"/>
  <c r="G276" i="10"/>
  <c r="G186" i="10"/>
  <c r="G96" i="10"/>
  <c r="G141" i="10"/>
  <c r="G6" i="10"/>
  <c r="C270" i="12"/>
  <c r="C180" i="12"/>
  <c r="C90" i="12"/>
  <c r="C225" i="12"/>
  <c r="C135" i="12"/>
  <c r="C45" i="12"/>
  <c r="C270" i="10"/>
  <c r="C225" i="10"/>
  <c r="C90" i="10"/>
  <c r="C315" i="10"/>
  <c r="C180" i="10"/>
  <c r="C45" i="10"/>
  <c r="C135" i="10"/>
  <c r="I267" i="10"/>
  <c r="I222" i="10"/>
  <c r="I177" i="10"/>
  <c r="I132" i="10"/>
  <c r="I42" i="10"/>
  <c r="I87" i="10"/>
  <c r="I312" i="10"/>
  <c r="D157" i="10"/>
  <c r="D112" i="10"/>
  <c r="D247" i="10"/>
  <c r="D202" i="10"/>
  <c r="D292" i="10"/>
  <c r="D67" i="10"/>
  <c r="D22" i="10"/>
  <c r="I246" i="10"/>
  <c r="I201" i="10"/>
  <c r="I156" i="10"/>
  <c r="I111" i="10"/>
  <c r="I21" i="10"/>
  <c r="I66" i="10"/>
  <c r="I291" i="10"/>
  <c r="D271" i="12"/>
  <c r="D181" i="12"/>
  <c r="D91" i="12"/>
  <c r="D226" i="12"/>
  <c r="D136" i="12"/>
  <c r="D271" i="10"/>
  <c r="D46" i="12"/>
  <c r="D181" i="10"/>
  <c r="D136" i="10"/>
  <c r="D226" i="10"/>
  <c r="D46" i="10"/>
  <c r="D316" i="10"/>
  <c r="D91" i="10"/>
  <c r="G250" i="10"/>
  <c r="G160" i="10"/>
  <c r="G205" i="10"/>
  <c r="G115" i="10"/>
  <c r="G25" i="10"/>
  <c r="G295" i="10"/>
  <c r="G70" i="10"/>
  <c r="C195" i="10"/>
  <c r="C150" i="10"/>
  <c r="C240" i="10"/>
  <c r="C105" i="10"/>
  <c r="C285" i="10"/>
  <c r="C15" i="10"/>
  <c r="C60" i="10"/>
  <c r="I238" i="10"/>
  <c r="I148" i="10"/>
  <c r="I193" i="10"/>
  <c r="I58" i="10"/>
  <c r="I103" i="10"/>
  <c r="I13" i="10"/>
  <c r="I283" i="10"/>
  <c r="C231" i="12"/>
  <c r="C141" i="12"/>
  <c r="C186" i="12"/>
  <c r="C96" i="12"/>
  <c r="C6" i="12"/>
  <c r="C231" i="10"/>
  <c r="C141" i="10"/>
  <c r="C96" i="10"/>
  <c r="C6" i="10"/>
  <c r="C186" i="10"/>
  <c r="C51" i="12"/>
  <c r="C276" i="10"/>
  <c r="C51" i="10"/>
  <c r="G270" i="10"/>
  <c r="G225" i="10"/>
  <c r="G180" i="10"/>
  <c r="G135" i="10"/>
  <c r="G45" i="10"/>
  <c r="G90" i="10"/>
  <c r="G315" i="10"/>
  <c r="D161" i="10"/>
  <c r="D206" i="10"/>
  <c r="D116" i="10"/>
  <c r="D251" i="10"/>
  <c r="D71" i="10"/>
  <c r="D26" i="10"/>
  <c r="D296" i="10"/>
  <c r="D246" i="10"/>
  <c r="D201" i="10"/>
  <c r="D111" i="10"/>
  <c r="D156" i="10"/>
  <c r="D21" i="10"/>
  <c r="D66" i="10"/>
  <c r="D291" i="10"/>
  <c r="H226" i="10"/>
  <c r="H181" i="10"/>
  <c r="H136" i="10"/>
  <c r="H91" i="10"/>
  <c r="H271" i="10"/>
  <c r="H46" i="10"/>
  <c r="H316" i="10"/>
  <c r="D205" i="12"/>
  <c r="D160" i="12"/>
  <c r="D115" i="12"/>
  <c r="D70" i="12"/>
  <c r="D25" i="12"/>
  <c r="D250" i="10"/>
  <c r="D205" i="10"/>
  <c r="D250" i="12"/>
  <c r="D115" i="10"/>
  <c r="D25" i="10"/>
  <c r="D160" i="10"/>
  <c r="D70" i="10"/>
  <c r="D295" i="10"/>
  <c r="D241" i="10"/>
  <c r="D196" i="10"/>
  <c r="D106" i="10"/>
  <c r="D61" i="10"/>
  <c r="D16" i="10"/>
  <c r="D286" i="10"/>
  <c r="D151" i="10"/>
  <c r="D148" i="10"/>
  <c r="D58" i="10"/>
  <c r="D238" i="10"/>
  <c r="D103" i="10"/>
  <c r="D193" i="10"/>
  <c r="D13" i="10"/>
  <c r="D283" i="10"/>
  <c r="E225" i="12"/>
  <c r="E135" i="12"/>
  <c r="E270" i="12"/>
  <c r="E45" i="12"/>
  <c r="E90" i="12"/>
  <c r="E225" i="10"/>
  <c r="E180" i="10"/>
  <c r="E135" i="10"/>
  <c r="E270" i="10"/>
  <c r="E90" i="10"/>
  <c r="E315" i="10"/>
  <c r="E180" i="12"/>
  <c r="E45" i="10"/>
  <c r="E226" i="12"/>
  <c r="E181" i="12"/>
  <c r="E91" i="12"/>
  <c r="E136" i="12"/>
  <c r="E46" i="12"/>
  <c r="E271" i="10"/>
  <c r="E226" i="10"/>
  <c r="E271" i="12"/>
  <c r="E91" i="10"/>
  <c r="E316" i="10"/>
  <c r="E181" i="10"/>
  <c r="E136" i="10"/>
  <c r="E46" i="10"/>
  <c r="E206" i="12"/>
  <c r="E251" i="12"/>
  <c r="E71" i="12"/>
  <c r="E161" i="12"/>
  <c r="E26" i="12"/>
  <c r="E251" i="10"/>
  <c r="E116" i="12"/>
  <c r="E161" i="10"/>
  <c r="E206" i="10"/>
  <c r="E116" i="10"/>
  <c r="E71" i="10"/>
  <c r="E296" i="10"/>
  <c r="E26" i="10"/>
  <c r="E205" i="12"/>
  <c r="E115" i="12"/>
  <c r="E160" i="12"/>
  <c r="E250" i="12"/>
  <c r="E25" i="12"/>
  <c r="E205" i="10"/>
  <c r="E250" i="10"/>
  <c r="E160" i="10"/>
  <c r="E70" i="12"/>
  <c r="E115" i="10"/>
  <c r="E70" i="10"/>
  <c r="E295" i="10"/>
  <c r="E25" i="10"/>
  <c r="E232" i="12"/>
  <c r="E142" i="12"/>
  <c r="E52" i="12"/>
  <c r="E97" i="12"/>
  <c r="E7" i="12"/>
  <c r="E232" i="10"/>
  <c r="E142" i="10"/>
  <c r="E97" i="10"/>
  <c r="E277" i="10"/>
  <c r="E52" i="10"/>
  <c r="E187" i="12"/>
  <c r="E7" i="10"/>
  <c r="E187" i="10"/>
  <c r="H266" i="10"/>
  <c r="H131" i="10"/>
  <c r="H86" i="10"/>
  <c r="H311" i="10"/>
  <c r="H41" i="10"/>
  <c r="H221" i="10"/>
  <c r="H176" i="10"/>
  <c r="C266" i="12"/>
  <c r="C176" i="12"/>
  <c r="C86" i="12"/>
  <c r="C221" i="12"/>
  <c r="C131" i="12"/>
  <c r="C41" i="12"/>
  <c r="C266" i="10"/>
  <c r="C221" i="10"/>
  <c r="C86" i="10"/>
  <c r="C311" i="10"/>
  <c r="C176" i="10"/>
  <c r="C131" i="10"/>
  <c r="C41" i="10"/>
  <c r="H170" i="10"/>
  <c r="J170" i="10" s="1"/>
  <c r="H215" i="10"/>
  <c r="H260" i="10"/>
  <c r="H80" i="10"/>
  <c r="H305" i="10"/>
  <c r="H125" i="10"/>
  <c r="H35" i="10"/>
  <c r="F260" i="10"/>
  <c r="F305" i="10"/>
  <c r="D80" i="12"/>
  <c r="D125" i="12"/>
  <c r="G19" i="12"/>
  <c r="G109" i="12"/>
  <c r="G199" i="12"/>
  <c r="G64" i="12"/>
  <c r="G244" i="12"/>
  <c r="G154" i="12"/>
  <c r="G41" i="12"/>
  <c r="G266" i="12"/>
  <c r="G86" i="12"/>
  <c r="G221" i="12"/>
  <c r="G176" i="12"/>
  <c r="G131" i="12"/>
  <c r="G252" i="12"/>
  <c r="G162" i="12"/>
  <c r="G207" i="12"/>
  <c r="G117" i="12"/>
  <c r="G72" i="12"/>
  <c r="G246" i="12"/>
  <c r="G156" i="12"/>
  <c r="G201" i="12"/>
  <c r="G111" i="12"/>
  <c r="G66" i="12"/>
  <c r="H21" i="12"/>
  <c r="G239" i="12"/>
  <c r="G149" i="12"/>
  <c r="G194" i="12"/>
  <c r="G104" i="12"/>
  <c r="G59" i="12"/>
  <c r="H14" i="12"/>
  <c r="Q44" i="7"/>
  <c r="G44" i="12" s="1"/>
  <c r="G268" i="12"/>
  <c r="G178" i="12"/>
  <c r="G223" i="12"/>
  <c r="G133" i="12"/>
  <c r="G88" i="12"/>
  <c r="Q24" i="7"/>
  <c r="G24" i="12" s="1"/>
  <c r="G248" i="12"/>
  <c r="G158" i="12"/>
  <c r="G203" i="12"/>
  <c r="G113" i="12"/>
  <c r="G68" i="12"/>
  <c r="G241" i="12"/>
  <c r="G151" i="12"/>
  <c r="G196" i="12"/>
  <c r="G106" i="12"/>
  <c r="G61" i="12"/>
  <c r="H16" i="12"/>
  <c r="Q38" i="7"/>
  <c r="G38" i="12" s="1"/>
  <c r="G262" i="12"/>
  <c r="G172" i="12"/>
  <c r="G217" i="12"/>
  <c r="G127" i="12"/>
  <c r="G82" i="12"/>
  <c r="O24" i="7"/>
  <c r="O27" i="7"/>
  <c r="O37" i="7"/>
  <c r="O43" i="7"/>
  <c r="O23" i="7"/>
  <c r="H44" i="7"/>
  <c r="J43" i="7"/>
  <c r="P43" i="7" s="1"/>
  <c r="I28" i="7"/>
  <c r="H24" i="7"/>
  <c r="J24" i="7" s="1"/>
  <c r="P24" i="7" s="1"/>
  <c r="J23" i="7"/>
  <c r="P23" i="7" s="1"/>
  <c r="N21" i="7"/>
  <c r="L21" i="7"/>
  <c r="I38" i="7"/>
  <c r="H38" i="7"/>
  <c r="J37" i="7"/>
  <c r="P37" i="7" s="1"/>
  <c r="N14" i="7"/>
  <c r="L14" i="7"/>
  <c r="I44" i="7"/>
  <c r="H28" i="7"/>
  <c r="J27" i="7"/>
  <c r="P27" i="7" s="1"/>
  <c r="M24" i="7"/>
  <c r="K24" i="7"/>
  <c r="N16" i="7"/>
  <c r="L16" i="7"/>
  <c r="N42" i="7"/>
  <c r="D87" i="12" s="1"/>
  <c r="L42" i="7"/>
  <c r="M27" i="7"/>
  <c r="K27" i="7"/>
  <c r="N22" i="7"/>
  <c r="D202" i="12" s="1"/>
  <c r="L22" i="7"/>
  <c r="C157" i="12" s="1"/>
  <c r="N20" i="7"/>
  <c r="D110" i="12" s="1"/>
  <c r="L20" i="7"/>
  <c r="C245" i="12" s="1"/>
  <c r="M37" i="7"/>
  <c r="K37" i="7"/>
  <c r="N36" i="7"/>
  <c r="D216" i="12" s="1"/>
  <c r="L36" i="7"/>
  <c r="C171" i="12" s="1"/>
  <c r="N13" i="7"/>
  <c r="D238" i="12" s="1"/>
  <c r="L13" i="7"/>
  <c r="C148" i="12" s="1"/>
  <c r="M43" i="7"/>
  <c r="K43" i="7"/>
  <c r="N26" i="7"/>
  <c r="D161" i="12" s="1"/>
  <c r="L26" i="7"/>
  <c r="M23" i="7"/>
  <c r="K23" i="7"/>
  <c r="N15" i="7"/>
  <c r="D105" i="12" s="1"/>
  <c r="L15" i="7"/>
  <c r="C150" i="12" s="1"/>
  <c r="F143" i="10" l="1"/>
  <c r="J278" i="10"/>
  <c r="J233" i="10"/>
  <c r="F188" i="12"/>
  <c r="J188" i="10"/>
  <c r="J98" i="10"/>
  <c r="F53" i="12"/>
  <c r="H53" i="12" s="1"/>
  <c r="F278" i="10"/>
  <c r="J53" i="10"/>
  <c r="F98" i="12"/>
  <c r="H98" i="12" s="1"/>
  <c r="J143" i="10"/>
  <c r="F143" i="12"/>
  <c r="H143" i="12" s="1"/>
  <c r="H188" i="12"/>
  <c r="F53" i="10"/>
  <c r="J108" i="10"/>
  <c r="J288" i="10"/>
  <c r="F198" i="12"/>
  <c r="H198" i="12" s="1"/>
  <c r="F18" i="10"/>
  <c r="F108" i="12"/>
  <c r="H108" i="12" s="1"/>
  <c r="J153" i="10"/>
  <c r="J18" i="10"/>
  <c r="F243" i="10"/>
  <c r="F63" i="10"/>
  <c r="F108" i="10"/>
  <c r="J198" i="10"/>
  <c r="J63" i="10"/>
  <c r="F288" i="10"/>
  <c r="F63" i="12"/>
  <c r="H63" i="12" s="1"/>
  <c r="F153" i="12"/>
  <c r="H153" i="12" s="1"/>
  <c r="J243" i="10"/>
  <c r="F198" i="10"/>
  <c r="F18" i="12"/>
  <c r="H18" i="12" s="1"/>
  <c r="F243" i="12"/>
  <c r="H243" i="12" s="1"/>
  <c r="F153" i="10"/>
  <c r="F80" i="12"/>
  <c r="H80" i="12" s="1"/>
  <c r="J282" i="10"/>
  <c r="F9" i="10"/>
  <c r="J260" i="10"/>
  <c r="F237" i="12"/>
  <c r="H237" i="12" s="1"/>
  <c r="J237" i="10"/>
  <c r="F99" i="12"/>
  <c r="H99" i="12" s="1"/>
  <c r="F234" i="10"/>
  <c r="F144" i="12"/>
  <c r="H144" i="12" s="1"/>
  <c r="F99" i="10"/>
  <c r="J99" i="10"/>
  <c r="J235" i="10"/>
  <c r="J280" i="10"/>
  <c r="F189" i="12"/>
  <c r="H189" i="12" s="1"/>
  <c r="F100" i="10"/>
  <c r="J12" i="10"/>
  <c r="F190" i="12"/>
  <c r="H190" i="12" s="1"/>
  <c r="F190" i="10"/>
  <c r="F237" i="10"/>
  <c r="F102" i="10"/>
  <c r="J57" i="10"/>
  <c r="F9" i="12"/>
  <c r="H9" i="12" s="1"/>
  <c r="F189" i="10"/>
  <c r="J189" i="10"/>
  <c r="J234" i="10"/>
  <c r="J10" i="10"/>
  <c r="F12" i="12"/>
  <c r="H12" i="12" s="1"/>
  <c r="F192" i="12"/>
  <c r="H192" i="12" s="1"/>
  <c r="F192" i="10"/>
  <c r="F100" i="12"/>
  <c r="H100" i="12" s="1"/>
  <c r="F55" i="10"/>
  <c r="J102" i="10"/>
  <c r="J147" i="10"/>
  <c r="F54" i="10"/>
  <c r="F54" i="12"/>
  <c r="H54" i="12" s="1"/>
  <c r="F234" i="12"/>
  <c r="H234" i="12" s="1"/>
  <c r="F279" i="10"/>
  <c r="J279" i="10"/>
  <c r="F235" i="12"/>
  <c r="H235" i="12" s="1"/>
  <c r="J55" i="10"/>
  <c r="J100" i="10"/>
  <c r="F57" i="10"/>
  <c r="F57" i="12"/>
  <c r="H57" i="12" s="1"/>
  <c r="F282" i="10"/>
  <c r="F280" i="10"/>
  <c r="F145" i="12"/>
  <c r="H145" i="12" s="1"/>
  <c r="F145" i="10"/>
  <c r="J144" i="10"/>
  <c r="F147" i="12"/>
  <c r="H147" i="12" s="1"/>
  <c r="F55" i="12"/>
  <c r="H55" i="12" s="1"/>
  <c r="J192" i="10"/>
  <c r="F144" i="10"/>
  <c r="J9" i="10"/>
  <c r="J54" i="10"/>
  <c r="J145" i="10"/>
  <c r="J190" i="10"/>
  <c r="F147" i="10"/>
  <c r="F102" i="12"/>
  <c r="H102" i="12" s="1"/>
  <c r="F12" i="10"/>
  <c r="F10" i="10"/>
  <c r="F10" i="12"/>
  <c r="H10" i="12" s="1"/>
  <c r="F235" i="10"/>
  <c r="F170" i="12"/>
  <c r="H170" i="12" s="1"/>
  <c r="J125" i="10"/>
  <c r="J215" i="10"/>
  <c r="J225" i="10"/>
  <c r="F35" i="12"/>
  <c r="H35" i="12" s="1"/>
  <c r="D193" i="12"/>
  <c r="J205" i="10"/>
  <c r="J137" i="10"/>
  <c r="F64" i="10"/>
  <c r="J305" i="10"/>
  <c r="J35" i="10"/>
  <c r="F131" i="10"/>
  <c r="J160" i="10"/>
  <c r="C81" i="12"/>
  <c r="J276" i="10"/>
  <c r="F216" i="10"/>
  <c r="J90" i="10"/>
  <c r="F285" i="10"/>
  <c r="F270" i="10"/>
  <c r="D245" i="12"/>
  <c r="J70" i="10"/>
  <c r="D155" i="12"/>
  <c r="J227" i="10"/>
  <c r="F266" i="12"/>
  <c r="H266" i="12" s="1"/>
  <c r="J64" i="10"/>
  <c r="F200" i="10"/>
  <c r="F221" i="10"/>
  <c r="F60" i="10"/>
  <c r="J182" i="10"/>
  <c r="F56" i="10"/>
  <c r="F146" i="10"/>
  <c r="F196" i="10"/>
  <c r="F205" i="10"/>
  <c r="J316" i="10"/>
  <c r="J136" i="10"/>
  <c r="F156" i="10"/>
  <c r="F296" i="10"/>
  <c r="C20" i="12"/>
  <c r="C200" i="12"/>
  <c r="J80" i="10"/>
  <c r="F137" i="10"/>
  <c r="F45" i="10"/>
  <c r="F225" i="10"/>
  <c r="D171" i="12"/>
  <c r="F16" i="10"/>
  <c r="J271" i="10"/>
  <c r="J154" i="10"/>
  <c r="J236" i="10"/>
  <c r="F182" i="10"/>
  <c r="F17" i="10"/>
  <c r="F161" i="10"/>
  <c r="F125" i="12"/>
  <c r="H125" i="12" s="1"/>
  <c r="D116" i="12"/>
  <c r="J135" i="10"/>
  <c r="J295" i="10"/>
  <c r="D126" i="12"/>
  <c r="J92" i="10"/>
  <c r="F47" i="10"/>
  <c r="F109" i="10"/>
  <c r="J311" i="10"/>
  <c r="J221" i="10"/>
  <c r="F193" i="10"/>
  <c r="F46" i="10"/>
  <c r="F271" i="10"/>
  <c r="F292" i="10"/>
  <c r="J277" i="10"/>
  <c r="J187" i="10"/>
  <c r="J242" i="10"/>
  <c r="F42" i="10"/>
  <c r="F177" i="10"/>
  <c r="C155" i="12"/>
  <c r="J317" i="10"/>
  <c r="F244" i="10"/>
  <c r="F62" i="10"/>
  <c r="F246" i="10"/>
  <c r="J56" i="10"/>
  <c r="F41" i="10"/>
  <c r="J315" i="10"/>
  <c r="J180" i="10"/>
  <c r="F276" i="10"/>
  <c r="F15" i="10"/>
  <c r="F150" i="10"/>
  <c r="J250" i="10"/>
  <c r="D81" i="12"/>
  <c r="D65" i="12"/>
  <c r="F154" i="10"/>
  <c r="F261" i="10"/>
  <c r="F11" i="10"/>
  <c r="F236" i="10"/>
  <c r="J266" i="10"/>
  <c r="D267" i="12"/>
  <c r="G251" i="10"/>
  <c r="G206" i="10"/>
  <c r="G116" i="10"/>
  <c r="G161" i="10"/>
  <c r="G26" i="10"/>
  <c r="G71" i="10"/>
  <c r="G296" i="10"/>
  <c r="C262" i="10"/>
  <c r="C172" i="10"/>
  <c r="C217" i="10"/>
  <c r="C82" i="10"/>
  <c r="C307" i="10"/>
  <c r="C37" i="10"/>
  <c r="C127" i="10"/>
  <c r="G222" i="10"/>
  <c r="G267" i="10"/>
  <c r="G132" i="10"/>
  <c r="G42" i="10"/>
  <c r="G177" i="10"/>
  <c r="G87" i="10"/>
  <c r="G312" i="10"/>
  <c r="I248" i="10"/>
  <c r="I203" i="10"/>
  <c r="I113" i="10"/>
  <c r="I158" i="10"/>
  <c r="I23" i="10"/>
  <c r="I68" i="10"/>
  <c r="I293" i="10"/>
  <c r="F242" i="10"/>
  <c r="F81" i="10"/>
  <c r="F191" i="10"/>
  <c r="F283" i="10"/>
  <c r="F61" i="10"/>
  <c r="F295" i="10"/>
  <c r="F206" i="10"/>
  <c r="C116" i="12"/>
  <c r="C22" i="12"/>
  <c r="J17" i="10"/>
  <c r="C87" i="12"/>
  <c r="J101" i="10"/>
  <c r="H240" i="10"/>
  <c r="H195" i="10"/>
  <c r="H150" i="10"/>
  <c r="H60" i="10"/>
  <c r="H15" i="10"/>
  <c r="H105" i="10"/>
  <c r="H285" i="10"/>
  <c r="H193" i="10"/>
  <c r="H238" i="10"/>
  <c r="H148" i="10"/>
  <c r="H103" i="10"/>
  <c r="H58" i="10"/>
  <c r="H283" i="10"/>
  <c r="H13" i="10"/>
  <c r="H202" i="10"/>
  <c r="H247" i="10"/>
  <c r="H157" i="10"/>
  <c r="H112" i="10"/>
  <c r="H67" i="10"/>
  <c r="H292" i="10"/>
  <c r="H22" i="10"/>
  <c r="D249" i="10"/>
  <c r="D159" i="10"/>
  <c r="D204" i="10"/>
  <c r="D114" i="10"/>
  <c r="D24" i="10"/>
  <c r="D69" i="10"/>
  <c r="D294" i="10"/>
  <c r="I159" i="10"/>
  <c r="I249" i="10"/>
  <c r="I114" i="10"/>
  <c r="I204" i="10"/>
  <c r="I24" i="10"/>
  <c r="I294" i="10"/>
  <c r="I69" i="10"/>
  <c r="F176" i="10"/>
  <c r="D58" i="12"/>
  <c r="D26" i="12"/>
  <c r="D71" i="12"/>
  <c r="F186" i="12"/>
  <c r="H186" i="12" s="1"/>
  <c r="F195" i="10"/>
  <c r="C105" i="12"/>
  <c r="D112" i="12"/>
  <c r="D67" i="12"/>
  <c r="F277" i="10"/>
  <c r="F171" i="10"/>
  <c r="J131" i="10"/>
  <c r="F238" i="10"/>
  <c r="C58" i="12"/>
  <c r="F151" i="10"/>
  <c r="F160" i="10"/>
  <c r="J91" i="10"/>
  <c r="F66" i="10"/>
  <c r="F226" i="10"/>
  <c r="F112" i="10"/>
  <c r="C202" i="12"/>
  <c r="J7" i="10"/>
  <c r="J152" i="10"/>
  <c r="F267" i="10"/>
  <c r="J199" i="10"/>
  <c r="F110" i="10"/>
  <c r="C248" i="10"/>
  <c r="C158" i="10"/>
  <c r="C113" i="10"/>
  <c r="C68" i="10"/>
  <c r="C293" i="10"/>
  <c r="C23" i="10"/>
  <c r="C203" i="10"/>
  <c r="C268" i="10"/>
  <c r="C88" i="10"/>
  <c r="C313" i="10"/>
  <c r="C223" i="10"/>
  <c r="C43" i="10"/>
  <c r="C133" i="10"/>
  <c r="C178" i="10"/>
  <c r="G261" i="10"/>
  <c r="G216" i="10"/>
  <c r="G171" i="10"/>
  <c r="G126" i="10"/>
  <c r="G36" i="10"/>
  <c r="G81" i="10"/>
  <c r="G306" i="10"/>
  <c r="G245" i="10"/>
  <c r="G200" i="10"/>
  <c r="G155" i="10"/>
  <c r="G110" i="10"/>
  <c r="G20" i="10"/>
  <c r="G65" i="10"/>
  <c r="G290" i="10"/>
  <c r="C162" i="10"/>
  <c r="C252" i="10"/>
  <c r="C117" i="10"/>
  <c r="C72" i="10"/>
  <c r="C297" i="10"/>
  <c r="C207" i="10"/>
  <c r="C27" i="10"/>
  <c r="G241" i="10"/>
  <c r="G151" i="10"/>
  <c r="G196" i="10"/>
  <c r="G61" i="10"/>
  <c r="G106" i="10"/>
  <c r="G16" i="10"/>
  <c r="G286" i="10"/>
  <c r="I252" i="10"/>
  <c r="I207" i="10"/>
  <c r="I162" i="10"/>
  <c r="I117" i="10"/>
  <c r="I27" i="10"/>
  <c r="I72" i="10"/>
  <c r="I297" i="10"/>
  <c r="G246" i="10"/>
  <c r="G156" i="10"/>
  <c r="G201" i="10"/>
  <c r="G111" i="10"/>
  <c r="G21" i="10"/>
  <c r="G66" i="10"/>
  <c r="G291" i="10"/>
  <c r="E268" i="12"/>
  <c r="E178" i="12"/>
  <c r="E88" i="12"/>
  <c r="E223" i="12"/>
  <c r="E223" i="10"/>
  <c r="E268" i="10"/>
  <c r="E178" i="10"/>
  <c r="E133" i="12"/>
  <c r="E88" i="10"/>
  <c r="E43" i="12"/>
  <c r="E313" i="10"/>
  <c r="E43" i="10"/>
  <c r="E133" i="10"/>
  <c r="F311" i="10"/>
  <c r="D148" i="12"/>
  <c r="D206" i="12"/>
  <c r="J45" i="10"/>
  <c r="J270" i="10"/>
  <c r="F105" i="10"/>
  <c r="C195" i="12"/>
  <c r="J25" i="10"/>
  <c r="D22" i="12"/>
  <c r="D157" i="12"/>
  <c r="F315" i="10"/>
  <c r="D36" i="12"/>
  <c r="J47" i="10"/>
  <c r="J272" i="10"/>
  <c r="F317" i="10"/>
  <c r="F272" i="10"/>
  <c r="F199" i="10"/>
  <c r="F52" i="10"/>
  <c r="F232" i="10"/>
  <c r="F152" i="10"/>
  <c r="F36" i="10"/>
  <c r="F126" i="10"/>
  <c r="C36" i="12"/>
  <c r="C216" i="12"/>
  <c r="D15" i="12"/>
  <c r="D150" i="12"/>
  <c r="F281" i="10"/>
  <c r="J41" i="10"/>
  <c r="F148" i="10"/>
  <c r="C103" i="12"/>
  <c r="F286" i="10"/>
  <c r="F241" i="10"/>
  <c r="F250" i="10"/>
  <c r="J181" i="10"/>
  <c r="J226" i="10"/>
  <c r="F111" i="10"/>
  <c r="F116" i="10"/>
  <c r="F71" i="10"/>
  <c r="C71" i="12"/>
  <c r="C251" i="12"/>
  <c r="F91" i="10"/>
  <c r="F157" i="10"/>
  <c r="F202" i="10"/>
  <c r="D42" i="12"/>
  <c r="J97" i="10"/>
  <c r="J62" i="10"/>
  <c r="J107" i="10"/>
  <c r="F132" i="10"/>
  <c r="F222" i="10"/>
  <c r="C132" i="12"/>
  <c r="J289" i="10"/>
  <c r="J109" i="10"/>
  <c r="J281" i="10"/>
  <c r="J191" i="10"/>
  <c r="F20" i="10"/>
  <c r="F155" i="10"/>
  <c r="C110" i="12"/>
  <c r="G240" i="10"/>
  <c r="G195" i="10"/>
  <c r="G150" i="10"/>
  <c r="G105" i="10"/>
  <c r="G15" i="10"/>
  <c r="G60" i="10"/>
  <c r="G285" i="10"/>
  <c r="G238" i="10"/>
  <c r="G193" i="10"/>
  <c r="G103" i="10"/>
  <c r="G58" i="10"/>
  <c r="G13" i="10"/>
  <c r="G148" i="10"/>
  <c r="G283" i="10"/>
  <c r="G247" i="10"/>
  <c r="G202" i="10"/>
  <c r="G112" i="10"/>
  <c r="G22" i="10"/>
  <c r="G67" i="10"/>
  <c r="G292" i="10"/>
  <c r="G157" i="10"/>
  <c r="C204" i="10"/>
  <c r="C159" i="10"/>
  <c r="C114" i="10"/>
  <c r="C69" i="10"/>
  <c r="C294" i="10"/>
  <c r="C249" i="10"/>
  <c r="C24" i="10"/>
  <c r="E252" i="12"/>
  <c r="E162" i="12"/>
  <c r="E72" i="12"/>
  <c r="E207" i="12"/>
  <c r="E27" i="12"/>
  <c r="E252" i="10"/>
  <c r="E207" i="10"/>
  <c r="E117" i="12"/>
  <c r="E72" i="10"/>
  <c r="E162" i="10"/>
  <c r="E117" i="10"/>
  <c r="E297" i="10"/>
  <c r="E27" i="10"/>
  <c r="C60" i="12"/>
  <c r="F7" i="10"/>
  <c r="F287" i="10"/>
  <c r="C193" i="12"/>
  <c r="F291" i="10"/>
  <c r="C112" i="12"/>
  <c r="C267" i="12"/>
  <c r="F65" i="10"/>
  <c r="H251" i="10"/>
  <c r="H206" i="10"/>
  <c r="H161" i="10"/>
  <c r="H116" i="10"/>
  <c r="H71" i="10"/>
  <c r="H296" i="10"/>
  <c r="H26" i="10"/>
  <c r="D262" i="10"/>
  <c r="D217" i="10"/>
  <c r="D127" i="10"/>
  <c r="D172" i="10"/>
  <c r="D37" i="10"/>
  <c r="D82" i="10"/>
  <c r="D307" i="10"/>
  <c r="H222" i="10"/>
  <c r="H177" i="10"/>
  <c r="H132" i="10"/>
  <c r="H267" i="10"/>
  <c r="H87" i="10"/>
  <c r="H312" i="10"/>
  <c r="H42" i="10"/>
  <c r="E248" i="12"/>
  <c r="E158" i="12"/>
  <c r="E68" i="12"/>
  <c r="E113" i="12"/>
  <c r="E203" i="12"/>
  <c r="E23" i="12"/>
  <c r="E248" i="10"/>
  <c r="E203" i="10"/>
  <c r="E68" i="10"/>
  <c r="E293" i="10"/>
  <c r="E23" i="10"/>
  <c r="E158" i="10"/>
  <c r="E113" i="10"/>
  <c r="E249" i="12"/>
  <c r="E159" i="12"/>
  <c r="E204" i="12"/>
  <c r="E24" i="12"/>
  <c r="E249" i="10"/>
  <c r="E114" i="12"/>
  <c r="E69" i="12"/>
  <c r="E159" i="10"/>
  <c r="E114" i="10"/>
  <c r="E69" i="10"/>
  <c r="E294" i="10"/>
  <c r="E204" i="10"/>
  <c r="E24" i="10"/>
  <c r="F266" i="10"/>
  <c r="F180" i="10"/>
  <c r="F142" i="10"/>
  <c r="D60" i="12"/>
  <c r="F103" i="10"/>
  <c r="F70" i="10"/>
  <c r="C206" i="12"/>
  <c r="C161" i="12"/>
  <c r="F316" i="10"/>
  <c r="C67" i="12"/>
  <c r="D132" i="12"/>
  <c r="J232" i="10"/>
  <c r="F312" i="10"/>
  <c r="C42" i="12"/>
  <c r="D248" i="10"/>
  <c r="D203" i="10"/>
  <c r="D158" i="10"/>
  <c r="D113" i="10"/>
  <c r="D23" i="10"/>
  <c r="D68" i="10"/>
  <c r="D293" i="10"/>
  <c r="D223" i="10"/>
  <c r="D133" i="10"/>
  <c r="D178" i="10"/>
  <c r="D43" i="10"/>
  <c r="D88" i="10"/>
  <c r="D313" i="10"/>
  <c r="D268" i="10"/>
  <c r="H216" i="10"/>
  <c r="H261" i="10"/>
  <c r="H171" i="10"/>
  <c r="H81" i="10"/>
  <c r="H126" i="10"/>
  <c r="H306" i="10"/>
  <c r="H36" i="10"/>
  <c r="H245" i="10"/>
  <c r="H200" i="10"/>
  <c r="H65" i="10"/>
  <c r="H110" i="10"/>
  <c r="H155" i="10"/>
  <c r="H290" i="10"/>
  <c r="H20" i="10"/>
  <c r="D252" i="10"/>
  <c r="D207" i="10"/>
  <c r="D117" i="10"/>
  <c r="D27" i="10"/>
  <c r="D162" i="10"/>
  <c r="D72" i="10"/>
  <c r="D297" i="10"/>
  <c r="H241" i="10"/>
  <c r="H151" i="10"/>
  <c r="H106" i="10"/>
  <c r="H286" i="10"/>
  <c r="H61" i="10"/>
  <c r="H16" i="10"/>
  <c r="H196" i="10"/>
  <c r="I262" i="10"/>
  <c r="I217" i="10"/>
  <c r="I127" i="10"/>
  <c r="I37" i="10"/>
  <c r="I172" i="10"/>
  <c r="I82" i="10"/>
  <c r="I307" i="10"/>
  <c r="H246" i="10"/>
  <c r="H156" i="10"/>
  <c r="H111" i="10"/>
  <c r="H66" i="10"/>
  <c r="H291" i="10"/>
  <c r="H201" i="10"/>
  <c r="H21" i="10"/>
  <c r="I223" i="10"/>
  <c r="I268" i="10"/>
  <c r="I133" i="10"/>
  <c r="I43" i="10"/>
  <c r="I88" i="10"/>
  <c r="I313" i="10"/>
  <c r="I178" i="10"/>
  <c r="E217" i="12"/>
  <c r="E127" i="12"/>
  <c r="E262" i="12"/>
  <c r="E172" i="12"/>
  <c r="E37" i="12"/>
  <c r="E82" i="12"/>
  <c r="E262" i="10"/>
  <c r="E217" i="10"/>
  <c r="E172" i="10"/>
  <c r="E127" i="10"/>
  <c r="E82" i="10"/>
  <c r="E307" i="10"/>
  <c r="E37" i="10"/>
  <c r="F86" i="10"/>
  <c r="D13" i="12"/>
  <c r="D103" i="12"/>
  <c r="D251" i="12"/>
  <c r="F240" i="10"/>
  <c r="C15" i="12"/>
  <c r="C240" i="12"/>
  <c r="J115" i="10"/>
  <c r="D247" i="12"/>
  <c r="F135" i="10"/>
  <c r="F90" i="10"/>
  <c r="D261" i="12"/>
  <c r="D20" i="12"/>
  <c r="D200" i="12"/>
  <c r="F227" i="10"/>
  <c r="F92" i="10"/>
  <c r="F289" i="10"/>
  <c r="F97" i="10"/>
  <c r="F187" i="10"/>
  <c r="F107" i="10"/>
  <c r="F197" i="10"/>
  <c r="F306" i="10"/>
  <c r="C261" i="12"/>
  <c r="C126" i="12"/>
  <c r="D195" i="12"/>
  <c r="D240" i="12"/>
  <c r="F101" i="10"/>
  <c r="J86" i="10"/>
  <c r="J176" i="10"/>
  <c r="F13" i="10"/>
  <c r="F58" i="10"/>
  <c r="C13" i="12"/>
  <c r="C238" i="12"/>
  <c r="F106" i="10"/>
  <c r="F25" i="10"/>
  <c r="F115" i="10"/>
  <c r="J46" i="10"/>
  <c r="F21" i="10"/>
  <c r="F201" i="10"/>
  <c r="F26" i="10"/>
  <c r="F251" i="10"/>
  <c r="C26" i="12"/>
  <c r="F136" i="10"/>
  <c r="F181" i="10"/>
  <c r="F22" i="10"/>
  <c r="F67" i="10"/>
  <c r="F247" i="10"/>
  <c r="C247" i="12"/>
  <c r="D222" i="12"/>
  <c r="D177" i="12"/>
  <c r="J52" i="10"/>
  <c r="J142" i="10"/>
  <c r="J287" i="10"/>
  <c r="J197" i="10"/>
  <c r="F87" i="10"/>
  <c r="C222" i="12"/>
  <c r="C177" i="12"/>
  <c r="J244" i="10"/>
  <c r="J11" i="10"/>
  <c r="J146" i="10"/>
  <c r="F290" i="10"/>
  <c r="F245" i="10"/>
  <c r="C65" i="12"/>
  <c r="F131" i="12"/>
  <c r="H131" i="12" s="1"/>
  <c r="F64" i="12"/>
  <c r="H64" i="12" s="1"/>
  <c r="F244" i="12"/>
  <c r="H244" i="12" s="1"/>
  <c r="F221" i="12"/>
  <c r="H221" i="12" s="1"/>
  <c r="F176" i="12"/>
  <c r="H176" i="12" s="1"/>
  <c r="F19" i="12"/>
  <c r="H19" i="12" s="1"/>
  <c r="F86" i="12"/>
  <c r="H86" i="12" s="1"/>
  <c r="F109" i="12"/>
  <c r="H109" i="12" s="1"/>
  <c r="F41" i="12"/>
  <c r="H41" i="12" s="1"/>
  <c r="F154" i="12"/>
  <c r="H154" i="12" s="1"/>
  <c r="F199" i="12"/>
  <c r="H199" i="12" s="1"/>
  <c r="F231" i="10"/>
  <c r="F141" i="10"/>
  <c r="J141" i="10"/>
  <c r="J96" i="10"/>
  <c r="J186" i="10"/>
  <c r="J6" i="10"/>
  <c r="J231" i="10"/>
  <c r="J51" i="10"/>
  <c r="F142" i="12"/>
  <c r="H142" i="12" s="1"/>
  <c r="F160" i="12"/>
  <c r="H160" i="12" s="1"/>
  <c r="F52" i="12"/>
  <c r="H52" i="12" s="1"/>
  <c r="F97" i="12"/>
  <c r="H97" i="12" s="1"/>
  <c r="F115" i="12"/>
  <c r="H115" i="12" s="1"/>
  <c r="F51" i="10"/>
  <c r="F11" i="12"/>
  <c r="H11" i="12" s="1"/>
  <c r="F101" i="12"/>
  <c r="H101" i="12" s="1"/>
  <c r="F96" i="10"/>
  <c r="F186" i="10"/>
  <c r="F25" i="12"/>
  <c r="H25" i="12" s="1"/>
  <c r="F146" i="12"/>
  <c r="H146" i="12" s="1"/>
  <c r="F7" i="12"/>
  <c r="H7" i="12" s="1"/>
  <c r="F70" i="12"/>
  <c r="H70" i="12" s="1"/>
  <c r="F250" i="12"/>
  <c r="H250" i="12" s="1"/>
  <c r="F205" i="12"/>
  <c r="H205" i="12" s="1"/>
  <c r="F56" i="12"/>
  <c r="H56" i="12" s="1"/>
  <c r="F236" i="12"/>
  <c r="H236" i="12" s="1"/>
  <c r="F191" i="12"/>
  <c r="H191" i="12" s="1"/>
  <c r="Q39" i="7"/>
  <c r="G39" i="12" s="1"/>
  <c r="G263" i="12"/>
  <c r="G173" i="12"/>
  <c r="G218" i="12"/>
  <c r="G128" i="12"/>
  <c r="G83" i="12"/>
  <c r="G269" i="12"/>
  <c r="G179" i="12"/>
  <c r="G224" i="12"/>
  <c r="G134" i="12"/>
  <c r="G89" i="12"/>
  <c r="F17" i="12"/>
  <c r="H17" i="12" s="1"/>
  <c r="F242" i="12"/>
  <c r="H242" i="12" s="1"/>
  <c r="F197" i="12"/>
  <c r="H197" i="12" s="1"/>
  <c r="F91" i="12"/>
  <c r="H91" i="12" s="1"/>
  <c r="F181" i="12"/>
  <c r="H181" i="12" s="1"/>
  <c r="F226" i="12"/>
  <c r="H226" i="12" s="1"/>
  <c r="F6" i="12"/>
  <c r="H6" i="12" s="1"/>
  <c r="F96" i="12"/>
  <c r="H96" i="12" s="1"/>
  <c r="F141" i="12"/>
  <c r="H141" i="12" s="1"/>
  <c r="F135" i="12"/>
  <c r="H135" i="12" s="1"/>
  <c r="F180" i="12"/>
  <c r="H180" i="12" s="1"/>
  <c r="F225" i="12"/>
  <c r="H225" i="12" s="1"/>
  <c r="F137" i="12"/>
  <c r="H137" i="12" s="1"/>
  <c r="F182" i="12"/>
  <c r="H182" i="12" s="1"/>
  <c r="F227" i="12"/>
  <c r="H227" i="12" s="1"/>
  <c r="G249" i="12"/>
  <c r="G159" i="12"/>
  <c r="G204" i="12"/>
  <c r="G114" i="12"/>
  <c r="G69" i="12"/>
  <c r="Q29" i="7"/>
  <c r="G29" i="12" s="1"/>
  <c r="G253" i="12"/>
  <c r="G163" i="12"/>
  <c r="G208" i="12"/>
  <c r="G118" i="12"/>
  <c r="G73" i="12"/>
  <c r="F62" i="12"/>
  <c r="H62" i="12" s="1"/>
  <c r="F152" i="12"/>
  <c r="H152" i="12" s="1"/>
  <c r="F107" i="12"/>
  <c r="H107" i="12" s="1"/>
  <c r="F46" i="12"/>
  <c r="H46" i="12" s="1"/>
  <c r="F136" i="12"/>
  <c r="H136" i="12" s="1"/>
  <c r="F271" i="12"/>
  <c r="H271" i="12" s="1"/>
  <c r="F232" i="12"/>
  <c r="H232" i="12" s="1"/>
  <c r="F187" i="12"/>
  <c r="H187" i="12" s="1"/>
  <c r="F51" i="12"/>
  <c r="H51" i="12" s="1"/>
  <c r="F231" i="12"/>
  <c r="H231" i="12" s="1"/>
  <c r="F90" i="12"/>
  <c r="H90" i="12" s="1"/>
  <c r="F45" i="12"/>
  <c r="H45" i="12" s="1"/>
  <c r="F270" i="12"/>
  <c r="H270" i="12" s="1"/>
  <c r="F92" i="12"/>
  <c r="H92" i="12" s="1"/>
  <c r="F47" i="12"/>
  <c r="H47" i="12" s="1"/>
  <c r="F272" i="12"/>
  <c r="H272" i="12" s="1"/>
  <c r="O44" i="7"/>
  <c r="O38" i="7"/>
  <c r="O28" i="7"/>
  <c r="H29" i="7"/>
  <c r="J28" i="7"/>
  <c r="P28" i="7" s="1"/>
  <c r="H39" i="7"/>
  <c r="J38" i="7"/>
  <c r="P38" i="7" s="1"/>
  <c r="I40" i="7"/>
  <c r="I39" i="7"/>
  <c r="N24" i="7"/>
  <c r="D204" i="12" s="1"/>
  <c r="L24" i="7"/>
  <c r="C114" i="12" s="1"/>
  <c r="I29" i="7"/>
  <c r="J44" i="7"/>
  <c r="P44" i="7" s="1"/>
  <c r="N27" i="7"/>
  <c r="D162" i="12" s="1"/>
  <c r="L27" i="7"/>
  <c r="C72" i="12" s="1"/>
  <c r="M44" i="7"/>
  <c r="K44" i="7"/>
  <c r="N37" i="7"/>
  <c r="D127" i="12" s="1"/>
  <c r="L37" i="7"/>
  <c r="C262" i="12" s="1"/>
  <c r="M38" i="7"/>
  <c r="K38" i="7"/>
  <c r="N23" i="7"/>
  <c r="D158" i="12" s="1"/>
  <c r="L23" i="7"/>
  <c r="C23" i="12" s="1"/>
  <c r="M28" i="7"/>
  <c r="K28" i="7"/>
  <c r="N43" i="7"/>
  <c r="D268" i="12" s="1"/>
  <c r="L43" i="7"/>
  <c r="C223" i="12" s="1"/>
  <c r="F6" i="10"/>
  <c r="J103" i="10" l="1"/>
  <c r="D117" i="12"/>
  <c r="J195" i="10"/>
  <c r="D24" i="12"/>
  <c r="F132" i="12"/>
  <c r="H132" i="12" s="1"/>
  <c r="J67" i="10"/>
  <c r="J285" i="10"/>
  <c r="J150" i="10"/>
  <c r="J42" i="10"/>
  <c r="J22" i="10"/>
  <c r="J283" i="10"/>
  <c r="J14" i="10"/>
  <c r="J200" i="10"/>
  <c r="J157" i="10"/>
  <c r="J240" i="10"/>
  <c r="J15" i="10"/>
  <c r="J36" i="10"/>
  <c r="D223" i="12"/>
  <c r="D172" i="12"/>
  <c r="J247" i="10"/>
  <c r="J58" i="10"/>
  <c r="D114" i="12"/>
  <c r="J177" i="10"/>
  <c r="C204" i="12"/>
  <c r="J111" i="10"/>
  <c r="J241" i="10"/>
  <c r="F223" i="10"/>
  <c r="D207" i="12"/>
  <c r="C24" i="12"/>
  <c r="J112" i="10"/>
  <c r="C252" i="12"/>
  <c r="F313" i="10"/>
  <c r="C158" i="12"/>
  <c r="C37" i="12"/>
  <c r="C172" i="12"/>
  <c r="J26" i="10"/>
  <c r="D88" i="12"/>
  <c r="D113" i="12"/>
  <c r="D262" i="12"/>
  <c r="C159" i="12"/>
  <c r="J13" i="10"/>
  <c r="J238" i="10"/>
  <c r="J105" i="10"/>
  <c r="C117" i="12"/>
  <c r="C133" i="12"/>
  <c r="C248" i="12"/>
  <c r="C113" i="12"/>
  <c r="J161" i="10"/>
  <c r="C88" i="12"/>
  <c r="D178" i="12"/>
  <c r="D23" i="12"/>
  <c r="J148" i="10"/>
  <c r="J245" i="10"/>
  <c r="F178" i="10"/>
  <c r="C43" i="12"/>
  <c r="D159" i="12"/>
  <c r="D37" i="12"/>
  <c r="D217" i="12"/>
  <c r="J21" i="10"/>
  <c r="J16" i="10"/>
  <c r="J151" i="10"/>
  <c r="F162" i="10"/>
  <c r="D249" i="12"/>
  <c r="F37" i="10"/>
  <c r="C263" i="10"/>
  <c r="C218" i="10"/>
  <c r="C83" i="10"/>
  <c r="C173" i="10"/>
  <c r="C38" i="10"/>
  <c r="C128" i="10"/>
  <c r="C308" i="10"/>
  <c r="C224" i="10"/>
  <c r="C179" i="10"/>
  <c r="C134" i="10"/>
  <c r="C89" i="10"/>
  <c r="C314" i="10"/>
  <c r="C269" i="10"/>
  <c r="C44" i="10"/>
  <c r="I253" i="10"/>
  <c r="I208" i="10"/>
  <c r="I118" i="10"/>
  <c r="I163" i="10"/>
  <c r="I73" i="10"/>
  <c r="I28" i="10"/>
  <c r="I298" i="10"/>
  <c r="J65" i="10"/>
  <c r="J251" i="10"/>
  <c r="D263" i="10"/>
  <c r="D173" i="10"/>
  <c r="D128" i="10"/>
  <c r="D218" i="10"/>
  <c r="D38" i="10"/>
  <c r="D83" i="10"/>
  <c r="D308" i="10"/>
  <c r="F24" i="10"/>
  <c r="J60" i="10"/>
  <c r="J106" i="10"/>
  <c r="F72" i="10"/>
  <c r="F68" i="10"/>
  <c r="F307" i="10"/>
  <c r="F262" i="10"/>
  <c r="G268" i="10"/>
  <c r="G178" i="10"/>
  <c r="G133" i="10"/>
  <c r="G223" i="10"/>
  <c r="G88" i="10"/>
  <c r="G43" i="10"/>
  <c r="G313" i="10"/>
  <c r="G158" i="10"/>
  <c r="G248" i="10"/>
  <c r="G203" i="10"/>
  <c r="G113" i="10"/>
  <c r="G68" i="10"/>
  <c r="G23" i="10"/>
  <c r="G293" i="10"/>
  <c r="G217" i="10"/>
  <c r="G172" i="10"/>
  <c r="G127" i="10"/>
  <c r="G262" i="10"/>
  <c r="G37" i="10"/>
  <c r="G82" i="10"/>
  <c r="G307" i="10"/>
  <c r="G252" i="10"/>
  <c r="G162" i="10"/>
  <c r="G117" i="10"/>
  <c r="G207" i="10"/>
  <c r="G297" i="10"/>
  <c r="G72" i="10"/>
  <c r="G27" i="10"/>
  <c r="G249" i="10"/>
  <c r="G204" i="10"/>
  <c r="G159" i="10"/>
  <c r="G114" i="10"/>
  <c r="G24" i="10"/>
  <c r="G69" i="10"/>
  <c r="G294" i="10"/>
  <c r="I263" i="10"/>
  <c r="I218" i="10"/>
  <c r="I173" i="10"/>
  <c r="I38" i="10"/>
  <c r="I308" i="10"/>
  <c r="I128" i="10"/>
  <c r="I83" i="10"/>
  <c r="E253" i="12"/>
  <c r="E163" i="12"/>
  <c r="E118" i="12"/>
  <c r="E28" i="12"/>
  <c r="E73" i="12"/>
  <c r="E208" i="12"/>
  <c r="E253" i="10"/>
  <c r="E163" i="10"/>
  <c r="E118" i="10"/>
  <c r="E73" i="10"/>
  <c r="E298" i="10"/>
  <c r="E28" i="10"/>
  <c r="E208" i="10"/>
  <c r="D43" i="12"/>
  <c r="F249" i="10"/>
  <c r="F159" i="10"/>
  <c r="C69" i="12"/>
  <c r="J193" i="10"/>
  <c r="J291" i="10"/>
  <c r="J201" i="10"/>
  <c r="J61" i="10"/>
  <c r="F27" i="10"/>
  <c r="F117" i="10"/>
  <c r="C27" i="12"/>
  <c r="C207" i="12"/>
  <c r="J110" i="10"/>
  <c r="J306" i="10"/>
  <c r="J171" i="10"/>
  <c r="F133" i="10"/>
  <c r="F88" i="10"/>
  <c r="C178" i="12"/>
  <c r="F203" i="10"/>
  <c r="F113" i="10"/>
  <c r="C68" i="12"/>
  <c r="C203" i="12"/>
  <c r="J312" i="10"/>
  <c r="J132" i="10"/>
  <c r="F127" i="10"/>
  <c r="F82" i="10"/>
  <c r="C127" i="12"/>
  <c r="J296" i="10"/>
  <c r="J116" i="10"/>
  <c r="C208" i="10"/>
  <c r="C118" i="10"/>
  <c r="C73" i="10"/>
  <c r="C298" i="10"/>
  <c r="C163" i="10"/>
  <c r="C28" i="10"/>
  <c r="C253" i="10"/>
  <c r="I269" i="10"/>
  <c r="I179" i="10"/>
  <c r="I224" i="10"/>
  <c r="I134" i="10"/>
  <c r="I44" i="10"/>
  <c r="I89" i="10"/>
  <c r="I314" i="10"/>
  <c r="E269" i="12"/>
  <c r="E179" i="12"/>
  <c r="E134" i="12"/>
  <c r="E89" i="12"/>
  <c r="E44" i="12"/>
  <c r="E269" i="10"/>
  <c r="E224" i="12"/>
  <c r="E134" i="10"/>
  <c r="E89" i="10"/>
  <c r="E314" i="10"/>
  <c r="E44" i="10"/>
  <c r="E179" i="10"/>
  <c r="E224" i="10"/>
  <c r="F69" i="10"/>
  <c r="J246" i="10"/>
  <c r="F297" i="10"/>
  <c r="J261" i="10"/>
  <c r="F293" i="10"/>
  <c r="J222" i="10"/>
  <c r="F172" i="10"/>
  <c r="D253" i="10"/>
  <c r="D208" i="10"/>
  <c r="D163" i="10"/>
  <c r="D118" i="10"/>
  <c r="D28" i="10"/>
  <c r="D73" i="10"/>
  <c r="D298" i="10"/>
  <c r="D269" i="10"/>
  <c r="D224" i="10"/>
  <c r="D179" i="10"/>
  <c r="D134" i="10"/>
  <c r="D44" i="10"/>
  <c r="D89" i="10"/>
  <c r="D314" i="10"/>
  <c r="F114" i="10"/>
  <c r="J20" i="10"/>
  <c r="J126" i="10"/>
  <c r="H268" i="10"/>
  <c r="H223" i="10"/>
  <c r="H88" i="10"/>
  <c r="H313" i="10"/>
  <c r="H178" i="10"/>
  <c r="H133" i="10"/>
  <c r="H43" i="10"/>
  <c r="H248" i="10"/>
  <c r="H158" i="10"/>
  <c r="H203" i="10"/>
  <c r="H113" i="10"/>
  <c r="H68" i="10"/>
  <c r="H293" i="10"/>
  <c r="H23" i="10"/>
  <c r="H172" i="10"/>
  <c r="H262" i="10"/>
  <c r="H82" i="10"/>
  <c r="H307" i="10"/>
  <c r="H127" i="10"/>
  <c r="H217" i="10"/>
  <c r="H37" i="10"/>
  <c r="H162" i="10"/>
  <c r="H207" i="10"/>
  <c r="H117" i="10"/>
  <c r="H252" i="10"/>
  <c r="H72" i="10"/>
  <c r="H297" i="10"/>
  <c r="H27" i="10"/>
  <c r="H249" i="10"/>
  <c r="H204" i="10"/>
  <c r="H69" i="10"/>
  <c r="H159" i="10"/>
  <c r="H114" i="10"/>
  <c r="H294" i="10"/>
  <c r="H24" i="10"/>
  <c r="E218" i="12"/>
  <c r="E173" i="12"/>
  <c r="E83" i="12"/>
  <c r="E128" i="12"/>
  <c r="E263" i="12"/>
  <c r="E38" i="12"/>
  <c r="E173" i="10"/>
  <c r="E218" i="10"/>
  <c r="E263" i="10"/>
  <c r="E83" i="10"/>
  <c r="E308" i="10"/>
  <c r="E128" i="10"/>
  <c r="E38" i="10"/>
  <c r="D72" i="12"/>
  <c r="F72" i="12" s="1"/>
  <c r="H72" i="12" s="1"/>
  <c r="D27" i="12"/>
  <c r="D252" i="12"/>
  <c r="D133" i="12"/>
  <c r="D203" i="12"/>
  <c r="D68" i="12"/>
  <c r="D248" i="12"/>
  <c r="D82" i="12"/>
  <c r="F294" i="10"/>
  <c r="F204" i="10"/>
  <c r="C249" i="12"/>
  <c r="J292" i="10"/>
  <c r="J202" i="10"/>
  <c r="J66" i="10"/>
  <c r="J156" i="10"/>
  <c r="J286" i="10"/>
  <c r="J196" i="10"/>
  <c r="F207" i="10"/>
  <c r="F252" i="10"/>
  <c r="C162" i="12"/>
  <c r="J290" i="10"/>
  <c r="J155" i="10"/>
  <c r="J81" i="10"/>
  <c r="J216" i="10"/>
  <c r="F43" i="10"/>
  <c r="F268" i="10"/>
  <c r="C268" i="12"/>
  <c r="F23" i="10"/>
  <c r="F158" i="10"/>
  <c r="F248" i="10"/>
  <c r="D69" i="12"/>
  <c r="J87" i="10"/>
  <c r="J267" i="10"/>
  <c r="C217" i="12"/>
  <c r="F217" i="10"/>
  <c r="C82" i="12"/>
  <c r="J71" i="10"/>
  <c r="J206" i="10"/>
  <c r="F222" i="12"/>
  <c r="H222" i="12" s="1"/>
  <c r="F26" i="12"/>
  <c r="H26" i="12" s="1"/>
  <c r="F149" i="12"/>
  <c r="H149" i="12" s="1"/>
  <c r="F245" i="12"/>
  <c r="H245" i="12" s="1"/>
  <c r="F157" i="12"/>
  <c r="H157" i="12" s="1"/>
  <c r="F112" i="12"/>
  <c r="H112" i="12" s="1"/>
  <c r="F104" i="12"/>
  <c r="H104" i="12" s="1"/>
  <c r="F13" i="12"/>
  <c r="H13" i="12" s="1"/>
  <c r="F60" i="12"/>
  <c r="H60" i="12" s="1"/>
  <c r="F251" i="12"/>
  <c r="H251" i="12" s="1"/>
  <c r="F246" i="12"/>
  <c r="H246" i="12" s="1"/>
  <c r="F150" i="12"/>
  <c r="H150" i="12" s="1"/>
  <c r="F151" i="12"/>
  <c r="H151" i="12" s="1"/>
  <c r="F239" i="12"/>
  <c r="H239" i="12" s="1"/>
  <c r="F171" i="12"/>
  <c r="H171" i="12" s="1"/>
  <c r="F177" i="12"/>
  <c r="H177" i="12" s="1"/>
  <c r="F195" i="12"/>
  <c r="H195" i="12" s="1"/>
  <c r="F194" i="12"/>
  <c r="H194" i="12" s="1"/>
  <c r="F67" i="12"/>
  <c r="H67" i="12" s="1"/>
  <c r="F87" i="12"/>
  <c r="H87" i="12" s="1"/>
  <c r="F193" i="12"/>
  <c r="H193" i="12" s="1"/>
  <c r="F238" i="12"/>
  <c r="H238" i="12" s="1"/>
  <c r="F240" i="12"/>
  <c r="H240" i="12" s="1"/>
  <c r="F59" i="12"/>
  <c r="H59" i="12" s="1"/>
  <c r="F267" i="12"/>
  <c r="H267" i="12" s="1"/>
  <c r="F206" i="12"/>
  <c r="H206" i="12" s="1"/>
  <c r="F201" i="12"/>
  <c r="H201" i="12" s="1"/>
  <c r="F106" i="12"/>
  <c r="H106" i="12" s="1"/>
  <c r="F105" i="12"/>
  <c r="H105" i="12" s="1"/>
  <c r="F261" i="12"/>
  <c r="H261" i="12" s="1"/>
  <c r="F200" i="12"/>
  <c r="H200" i="12" s="1"/>
  <c r="F42" i="12"/>
  <c r="H42" i="12" s="1"/>
  <c r="F65" i="12"/>
  <c r="H65" i="12" s="1"/>
  <c r="F66" i="12"/>
  <c r="H66" i="12" s="1"/>
  <c r="F36" i="12"/>
  <c r="H36" i="12" s="1"/>
  <c r="F15" i="12"/>
  <c r="H15" i="12" s="1"/>
  <c r="F202" i="12"/>
  <c r="H202" i="12" s="1"/>
  <c r="F22" i="12"/>
  <c r="H22" i="12" s="1"/>
  <c r="F161" i="12"/>
  <c r="H161" i="12" s="1"/>
  <c r="F110" i="12"/>
  <c r="H110" i="12" s="1"/>
  <c r="F20" i="12"/>
  <c r="H20" i="12" s="1"/>
  <c r="F156" i="12"/>
  <c r="H156" i="12" s="1"/>
  <c r="F241" i="12"/>
  <c r="H241" i="12" s="1"/>
  <c r="F103" i="12"/>
  <c r="H103" i="12" s="1"/>
  <c r="F58" i="12"/>
  <c r="H58" i="12" s="1"/>
  <c r="Q30" i="7"/>
  <c r="G30" i="12" s="1"/>
  <c r="G254" i="12"/>
  <c r="G164" i="12"/>
  <c r="G209" i="12"/>
  <c r="G119" i="12"/>
  <c r="G74" i="12"/>
  <c r="Q40" i="7"/>
  <c r="G40" i="12" s="1"/>
  <c r="G264" i="12"/>
  <c r="G174" i="12"/>
  <c r="G219" i="12"/>
  <c r="G129" i="12"/>
  <c r="G84" i="12"/>
  <c r="F126" i="12"/>
  <c r="H126" i="12" s="1"/>
  <c r="F247" i="12"/>
  <c r="H247" i="12" s="1"/>
  <c r="F116" i="12"/>
  <c r="H116" i="12" s="1"/>
  <c r="F71" i="12"/>
  <c r="H71" i="12" s="1"/>
  <c r="F155" i="12"/>
  <c r="H155" i="12" s="1"/>
  <c r="F111" i="12"/>
  <c r="H111" i="12" s="1"/>
  <c r="F216" i="12"/>
  <c r="H216" i="12" s="1"/>
  <c r="F81" i="12"/>
  <c r="H81" i="12" s="1"/>
  <c r="F196" i="12"/>
  <c r="H196" i="12" s="1"/>
  <c r="F61" i="12"/>
  <c r="H61" i="12" s="1"/>
  <c r="F148" i="12"/>
  <c r="H148" i="12" s="1"/>
  <c r="O40" i="7"/>
  <c r="O29" i="7"/>
  <c r="O39" i="7"/>
  <c r="I30" i="7"/>
  <c r="M40" i="7"/>
  <c r="K40" i="7"/>
  <c r="H40" i="7"/>
  <c r="J40" i="7" s="1"/>
  <c r="P40" i="7" s="1"/>
  <c r="J39" i="7"/>
  <c r="P39" i="7" s="1"/>
  <c r="H30" i="7"/>
  <c r="J29" i="7"/>
  <c r="P29" i="7" s="1"/>
  <c r="N44" i="7"/>
  <c r="D134" i="12" s="1"/>
  <c r="L44" i="7"/>
  <c r="C179" i="12" s="1"/>
  <c r="M29" i="7"/>
  <c r="K29" i="7"/>
  <c r="M39" i="7"/>
  <c r="K39" i="7"/>
  <c r="N38" i="7"/>
  <c r="D263" i="12" s="1"/>
  <c r="L38" i="7"/>
  <c r="C173" i="12" s="1"/>
  <c r="N28" i="7"/>
  <c r="D163" i="12" s="1"/>
  <c r="L28" i="7"/>
  <c r="C163" i="12" s="1"/>
  <c r="F88" i="12" l="1"/>
  <c r="H88" i="12" s="1"/>
  <c r="C208" i="12"/>
  <c r="D44" i="12"/>
  <c r="D208" i="12"/>
  <c r="J27" i="10"/>
  <c r="J117" i="10"/>
  <c r="J68" i="10"/>
  <c r="J172" i="10"/>
  <c r="J113" i="10"/>
  <c r="D179" i="12"/>
  <c r="C253" i="12"/>
  <c r="F68" i="12"/>
  <c r="H68" i="12" s="1"/>
  <c r="C89" i="12"/>
  <c r="J223" i="10"/>
  <c r="D83" i="12"/>
  <c r="F298" i="10"/>
  <c r="C28" i="12"/>
  <c r="J294" i="10"/>
  <c r="J72" i="10"/>
  <c r="J162" i="10"/>
  <c r="J133" i="10"/>
  <c r="C44" i="12"/>
  <c r="F128" i="10"/>
  <c r="D269" i="12"/>
  <c r="D253" i="12"/>
  <c r="D73" i="12"/>
  <c r="C254" i="10"/>
  <c r="C164" i="10"/>
  <c r="C209" i="10"/>
  <c r="C119" i="10"/>
  <c r="C74" i="10"/>
  <c r="C299" i="10"/>
  <c r="C29" i="10"/>
  <c r="C220" i="10"/>
  <c r="C175" i="10"/>
  <c r="C130" i="10"/>
  <c r="C265" i="10"/>
  <c r="C85" i="10"/>
  <c r="C310" i="10"/>
  <c r="C40" i="10"/>
  <c r="J114" i="10"/>
  <c r="F314" i="10"/>
  <c r="F83" i="10"/>
  <c r="C128" i="12"/>
  <c r="D254" i="10"/>
  <c r="D209" i="10"/>
  <c r="D119" i="10"/>
  <c r="D29" i="10"/>
  <c r="D164" i="10"/>
  <c r="D74" i="10"/>
  <c r="D299" i="10"/>
  <c r="D265" i="10"/>
  <c r="D220" i="10"/>
  <c r="D175" i="10"/>
  <c r="D130" i="10"/>
  <c r="D40" i="10"/>
  <c r="D85" i="10"/>
  <c r="D310" i="10"/>
  <c r="F73" i="10"/>
  <c r="J159" i="10"/>
  <c r="J217" i="10"/>
  <c r="D173" i="12"/>
  <c r="F89" i="10"/>
  <c r="F38" i="10"/>
  <c r="F218" i="10"/>
  <c r="C218" i="12"/>
  <c r="G253" i="10"/>
  <c r="G208" i="10"/>
  <c r="G163" i="10"/>
  <c r="G118" i="10"/>
  <c r="G28" i="10"/>
  <c r="G73" i="10"/>
  <c r="G298" i="10"/>
  <c r="C264" i="10"/>
  <c r="C174" i="10"/>
  <c r="C129" i="10"/>
  <c r="C84" i="10"/>
  <c r="C309" i="10"/>
  <c r="C39" i="10"/>
  <c r="C219" i="10"/>
  <c r="G224" i="10"/>
  <c r="G134" i="10"/>
  <c r="G269" i="10"/>
  <c r="G179" i="10"/>
  <c r="G44" i="10"/>
  <c r="G89" i="10"/>
  <c r="G314" i="10"/>
  <c r="I219" i="10"/>
  <c r="I264" i="10"/>
  <c r="I129" i="10"/>
  <c r="I39" i="10"/>
  <c r="I174" i="10"/>
  <c r="I84" i="10"/>
  <c r="I309" i="10"/>
  <c r="F28" i="10"/>
  <c r="F118" i="10"/>
  <c r="C118" i="12"/>
  <c r="J69" i="10"/>
  <c r="J204" i="10"/>
  <c r="J297" i="10"/>
  <c r="J252" i="10"/>
  <c r="J262" i="10"/>
  <c r="J293" i="10"/>
  <c r="J203" i="10"/>
  <c r="J43" i="10"/>
  <c r="J178" i="10"/>
  <c r="D38" i="12"/>
  <c r="F44" i="10"/>
  <c r="F134" i="10"/>
  <c r="C269" i="12"/>
  <c r="C224" i="12"/>
  <c r="F173" i="10"/>
  <c r="F263" i="10"/>
  <c r="G263" i="10"/>
  <c r="G218" i="10"/>
  <c r="G173" i="10"/>
  <c r="G128" i="10"/>
  <c r="G38" i="10"/>
  <c r="G83" i="10"/>
  <c r="G308" i="10"/>
  <c r="I254" i="10"/>
  <c r="I209" i="10"/>
  <c r="I119" i="10"/>
  <c r="I29" i="10"/>
  <c r="I74" i="10"/>
  <c r="I299" i="10"/>
  <c r="I164" i="10"/>
  <c r="E209" i="12"/>
  <c r="E119" i="12"/>
  <c r="E254" i="12"/>
  <c r="E74" i="12"/>
  <c r="E164" i="12"/>
  <c r="E254" i="10"/>
  <c r="E209" i="10"/>
  <c r="E164" i="10"/>
  <c r="E29" i="12"/>
  <c r="E119" i="10"/>
  <c r="E74" i="10"/>
  <c r="E299" i="10"/>
  <c r="E29" i="10"/>
  <c r="J82" i="10"/>
  <c r="J158" i="10"/>
  <c r="F224" i="10"/>
  <c r="H218" i="10"/>
  <c r="H128" i="10"/>
  <c r="H83" i="10"/>
  <c r="H308" i="10"/>
  <c r="H263" i="10"/>
  <c r="H38" i="10"/>
  <c r="H173" i="10"/>
  <c r="E265" i="12"/>
  <c r="E175" i="12"/>
  <c r="E220" i="12"/>
  <c r="E130" i="12"/>
  <c r="E40" i="12"/>
  <c r="E85" i="12"/>
  <c r="E265" i="10"/>
  <c r="E85" i="10"/>
  <c r="E310" i="10"/>
  <c r="E220" i="10"/>
  <c r="E40" i="10"/>
  <c r="E130" i="10"/>
  <c r="E175" i="10"/>
  <c r="F253" i="10"/>
  <c r="J37" i="10"/>
  <c r="J313" i="10"/>
  <c r="H208" i="10"/>
  <c r="H163" i="10"/>
  <c r="H253" i="10"/>
  <c r="H73" i="10"/>
  <c r="H28" i="10"/>
  <c r="H298" i="10"/>
  <c r="H118" i="10"/>
  <c r="D219" i="10"/>
  <c r="D174" i="10"/>
  <c r="D129" i="10"/>
  <c r="D264" i="10"/>
  <c r="D39" i="10"/>
  <c r="D84" i="10"/>
  <c r="D309" i="10"/>
  <c r="H224" i="10"/>
  <c r="H269" i="10"/>
  <c r="H179" i="10"/>
  <c r="H89" i="10"/>
  <c r="H134" i="10"/>
  <c r="H314" i="10"/>
  <c r="H44" i="10"/>
  <c r="I265" i="10"/>
  <c r="I175" i="10"/>
  <c r="I130" i="10"/>
  <c r="I220" i="10"/>
  <c r="I85" i="10"/>
  <c r="I40" i="10"/>
  <c r="I310" i="10"/>
  <c r="E264" i="12"/>
  <c r="E174" i="12"/>
  <c r="E84" i="12"/>
  <c r="E219" i="12"/>
  <c r="E39" i="12"/>
  <c r="E129" i="12"/>
  <c r="E219" i="10"/>
  <c r="E264" i="10"/>
  <c r="E174" i="10"/>
  <c r="E84" i="10"/>
  <c r="E129" i="10"/>
  <c r="E309" i="10"/>
  <c r="E39" i="10"/>
  <c r="D89" i="12"/>
  <c r="D224" i="12"/>
  <c r="D28" i="12"/>
  <c r="D118" i="12"/>
  <c r="F163" i="10"/>
  <c r="F208" i="10"/>
  <c r="C73" i="12"/>
  <c r="J24" i="10"/>
  <c r="J249" i="10"/>
  <c r="J207" i="10"/>
  <c r="J307" i="10"/>
  <c r="J127" i="10"/>
  <c r="J23" i="10"/>
  <c r="J248" i="10"/>
  <c r="J88" i="10"/>
  <c r="J268" i="10"/>
  <c r="D128" i="12"/>
  <c r="D218" i="12"/>
  <c r="F269" i="10"/>
  <c r="F179" i="10"/>
  <c r="C134" i="12"/>
  <c r="F308" i="10"/>
  <c r="C83" i="12"/>
  <c r="C38" i="12"/>
  <c r="C263" i="12"/>
  <c r="F217" i="12"/>
  <c r="H217" i="12" s="1"/>
  <c r="F223" i="12"/>
  <c r="H223" i="12" s="1"/>
  <c r="F252" i="12"/>
  <c r="H252" i="12" s="1"/>
  <c r="F37" i="12"/>
  <c r="H37" i="12" s="1"/>
  <c r="F203" i="12"/>
  <c r="H203" i="12" s="1"/>
  <c r="F158" i="12"/>
  <c r="H158" i="12" s="1"/>
  <c r="F159" i="12"/>
  <c r="H159" i="12" s="1"/>
  <c r="F133" i="12"/>
  <c r="H133" i="12" s="1"/>
  <c r="F178" i="12"/>
  <c r="H178" i="12" s="1"/>
  <c r="F268" i="12"/>
  <c r="H268" i="12" s="1"/>
  <c r="F27" i="12"/>
  <c r="H27" i="12" s="1"/>
  <c r="F249" i="12"/>
  <c r="H249" i="12" s="1"/>
  <c r="F248" i="12"/>
  <c r="H248" i="12" s="1"/>
  <c r="F24" i="12"/>
  <c r="H24" i="12" s="1"/>
  <c r="F262" i="12"/>
  <c r="H262" i="12" s="1"/>
  <c r="F172" i="12"/>
  <c r="H172" i="12" s="1"/>
  <c r="F204" i="12"/>
  <c r="H204" i="12" s="1"/>
  <c r="F207" i="12"/>
  <c r="H207" i="12" s="1"/>
  <c r="F43" i="12"/>
  <c r="H43" i="12" s="1"/>
  <c r="F117" i="12"/>
  <c r="H117" i="12" s="1"/>
  <c r="F23" i="12"/>
  <c r="H23" i="12" s="1"/>
  <c r="F127" i="12"/>
  <c r="H127" i="12" s="1"/>
  <c r="F113" i="12"/>
  <c r="H113" i="12" s="1"/>
  <c r="F162" i="12"/>
  <c r="H162" i="12" s="1"/>
  <c r="F114" i="12"/>
  <c r="H114" i="12" s="1"/>
  <c r="Q31" i="7"/>
  <c r="G31" i="12" s="1"/>
  <c r="G255" i="12"/>
  <c r="G165" i="12"/>
  <c r="G210" i="12"/>
  <c r="G120" i="12"/>
  <c r="G75" i="12"/>
  <c r="G265" i="12"/>
  <c r="G175" i="12"/>
  <c r="G220" i="12"/>
  <c r="G130" i="12"/>
  <c r="G85" i="12"/>
  <c r="F82" i="12"/>
  <c r="H82" i="12" s="1"/>
  <c r="F69" i="12"/>
  <c r="H69" i="12" s="1"/>
  <c r="O30" i="7"/>
  <c r="H31" i="7"/>
  <c r="J30" i="7"/>
  <c r="P30" i="7" s="1"/>
  <c r="N40" i="7"/>
  <c r="L40" i="7"/>
  <c r="C220" i="12" s="1"/>
  <c r="I31" i="7"/>
  <c r="N29" i="7"/>
  <c r="D254" i="12" s="1"/>
  <c r="L29" i="7"/>
  <c r="C164" i="12" s="1"/>
  <c r="N39" i="7"/>
  <c r="D174" i="12" s="1"/>
  <c r="L39" i="7"/>
  <c r="C219" i="12" s="1"/>
  <c r="M30" i="7"/>
  <c r="K30" i="7"/>
  <c r="C85" i="12" l="1"/>
  <c r="D39" i="12"/>
  <c r="F85" i="10"/>
  <c r="F264" i="10"/>
  <c r="D164" i="12"/>
  <c r="F254" i="10"/>
  <c r="D129" i="12"/>
  <c r="F219" i="10"/>
  <c r="F129" i="10"/>
  <c r="C84" i="12"/>
  <c r="C265" i="12"/>
  <c r="J83" i="10"/>
  <c r="J218" i="10"/>
  <c r="C39" i="12"/>
  <c r="F310" i="10"/>
  <c r="F175" i="10"/>
  <c r="C255" i="10"/>
  <c r="C210" i="10"/>
  <c r="C165" i="10"/>
  <c r="C75" i="10"/>
  <c r="C120" i="10"/>
  <c r="C300" i="10"/>
  <c r="C30" i="10"/>
  <c r="H220" i="10"/>
  <c r="H265" i="10"/>
  <c r="H175" i="10"/>
  <c r="H85" i="10"/>
  <c r="H130" i="10"/>
  <c r="H40" i="10"/>
  <c r="H310" i="10"/>
  <c r="J179" i="10"/>
  <c r="D40" i="12"/>
  <c r="D265" i="12"/>
  <c r="F299" i="10"/>
  <c r="D255" i="10"/>
  <c r="D165" i="10"/>
  <c r="D120" i="10"/>
  <c r="D210" i="10"/>
  <c r="D75" i="10"/>
  <c r="D30" i="10"/>
  <c r="D300" i="10"/>
  <c r="I255" i="10"/>
  <c r="I210" i="10"/>
  <c r="I165" i="10"/>
  <c r="I30" i="10"/>
  <c r="I120" i="10"/>
  <c r="I300" i="10"/>
  <c r="I75" i="10"/>
  <c r="J38" i="10"/>
  <c r="J314" i="10"/>
  <c r="F39" i="10"/>
  <c r="J163" i="10"/>
  <c r="D175" i="12"/>
  <c r="D130" i="12"/>
  <c r="D119" i="12"/>
  <c r="G264" i="10"/>
  <c r="G219" i="10"/>
  <c r="G129" i="10"/>
  <c r="G174" i="10"/>
  <c r="G84" i="10"/>
  <c r="G39" i="10"/>
  <c r="G309" i="10"/>
  <c r="D219" i="12"/>
  <c r="J128" i="10"/>
  <c r="J89" i="10"/>
  <c r="J134" i="10"/>
  <c r="F309" i="10"/>
  <c r="C264" i="12"/>
  <c r="C174" i="12"/>
  <c r="J73" i="10"/>
  <c r="J208" i="10"/>
  <c r="D220" i="12"/>
  <c r="C130" i="12"/>
  <c r="F265" i="10"/>
  <c r="C40" i="12"/>
  <c r="F119" i="10"/>
  <c r="C119" i="12"/>
  <c r="G254" i="10"/>
  <c r="G209" i="10"/>
  <c r="G164" i="10"/>
  <c r="G119" i="10"/>
  <c r="G29" i="10"/>
  <c r="G74" i="10"/>
  <c r="G299" i="10"/>
  <c r="J118" i="10"/>
  <c r="F164" i="10"/>
  <c r="C209" i="12"/>
  <c r="H164" i="10"/>
  <c r="H119" i="10"/>
  <c r="H74" i="10"/>
  <c r="H299" i="10"/>
  <c r="H254" i="10"/>
  <c r="H209" i="10"/>
  <c r="H29" i="10"/>
  <c r="J263" i="10"/>
  <c r="J269" i="10"/>
  <c r="J298" i="10"/>
  <c r="D74" i="12"/>
  <c r="F220" i="10"/>
  <c r="F74" i="10"/>
  <c r="C74" i="12"/>
  <c r="H264" i="10"/>
  <c r="H174" i="10"/>
  <c r="H219" i="10"/>
  <c r="H84" i="10"/>
  <c r="H309" i="10"/>
  <c r="H39" i="10"/>
  <c r="H129" i="10"/>
  <c r="G220" i="10"/>
  <c r="G130" i="10"/>
  <c r="G175" i="10"/>
  <c r="G40" i="10"/>
  <c r="G85" i="10"/>
  <c r="G310" i="10"/>
  <c r="G265" i="10"/>
  <c r="E210" i="12"/>
  <c r="E165" i="12"/>
  <c r="E75" i="12"/>
  <c r="E120" i="12"/>
  <c r="E30" i="12"/>
  <c r="E255" i="12"/>
  <c r="E165" i="10"/>
  <c r="E210" i="10"/>
  <c r="E75" i="10"/>
  <c r="E300" i="10"/>
  <c r="E120" i="10"/>
  <c r="E30" i="10"/>
  <c r="E255" i="10"/>
  <c r="D84" i="12"/>
  <c r="D264" i="12"/>
  <c r="J308" i="10"/>
  <c r="J173" i="10"/>
  <c r="J44" i="10"/>
  <c r="J224" i="10"/>
  <c r="F84" i="10"/>
  <c r="F174" i="10"/>
  <c r="C129" i="12"/>
  <c r="J28" i="10"/>
  <c r="J253" i="10"/>
  <c r="D85" i="12"/>
  <c r="D29" i="12"/>
  <c r="D209" i="12"/>
  <c r="F40" i="10"/>
  <c r="F130" i="10"/>
  <c r="C175" i="12"/>
  <c r="F29" i="10"/>
  <c r="F209" i="10"/>
  <c r="C29" i="12"/>
  <c r="C254" i="12"/>
  <c r="F173" i="12"/>
  <c r="H173" i="12" s="1"/>
  <c r="F179" i="12"/>
  <c r="H179" i="12" s="1"/>
  <c r="F269" i="12"/>
  <c r="H269" i="12" s="1"/>
  <c r="F163" i="12"/>
  <c r="H163" i="12" s="1"/>
  <c r="F263" i="12"/>
  <c r="H263" i="12" s="1"/>
  <c r="F118" i="12"/>
  <c r="H118" i="12" s="1"/>
  <c r="F73" i="12"/>
  <c r="H73" i="12" s="1"/>
  <c r="F89" i="12"/>
  <c r="H89" i="12" s="1"/>
  <c r="Q32" i="7"/>
  <c r="G32" i="12" s="1"/>
  <c r="G256" i="12"/>
  <c r="G166" i="12"/>
  <c r="G211" i="12"/>
  <c r="G121" i="12"/>
  <c r="G76" i="12"/>
  <c r="F38" i="12"/>
  <c r="H38" i="12" s="1"/>
  <c r="F208" i="12"/>
  <c r="H208" i="12" s="1"/>
  <c r="F28" i="12"/>
  <c r="H28" i="12" s="1"/>
  <c r="F224" i="12"/>
  <c r="H224" i="12" s="1"/>
  <c r="F134" i="12"/>
  <c r="H134" i="12" s="1"/>
  <c r="F128" i="12"/>
  <c r="H128" i="12" s="1"/>
  <c r="F44" i="12"/>
  <c r="H44" i="12" s="1"/>
  <c r="F253" i="12"/>
  <c r="H253" i="12" s="1"/>
  <c r="F218" i="12"/>
  <c r="H218" i="12" s="1"/>
  <c r="F83" i="12"/>
  <c r="H83" i="12" s="1"/>
  <c r="O31" i="7"/>
  <c r="I32" i="7"/>
  <c r="H32" i="7"/>
  <c r="J31" i="7"/>
  <c r="P31" i="7" s="1"/>
  <c r="M31" i="7"/>
  <c r="K31" i="7"/>
  <c r="N30" i="7"/>
  <c r="D75" i="12" s="1"/>
  <c r="L30" i="7"/>
  <c r="C165" i="12" s="1"/>
  <c r="C75" i="12" l="1"/>
  <c r="J310" i="10"/>
  <c r="J74" i="10"/>
  <c r="J130" i="10"/>
  <c r="J209" i="10"/>
  <c r="J174" i="10"/>
  <c r="C210" i="12"/>
  <c r="J220" i="10"/>
  <c r="J85" i="10"/>
  <c r="D120" i="12"/>
  <c r="D210" i="12"/>
  <c r="J175" i="10"/>
  <c r="J299" i="10"/>
  <c r="J84" i="10"/>
  <c r="D255" i="12"/>
  <c r="F75" i="10"/>
  <c r="F255" i="10"/>
  <c r="J164" i="10"/>
  <c r="D256" i="10"/>
  <c r="D211" i="10"/>
  <c r="D166" i="10"/>
  <c r="D121" i="10"/>
  <c r="D31" i="10"/>
  <c r="D76" i="10"/>
  <c r="D301" i="10"/>
  <c r="G255" i="10"/>
  <c r="G210" i="10"/>
  <c r="G165" i="10"/>
  <c r="G120" i="10"/>
  <c r="G30" i="10"/>
  <c r="G75" i="10"/>
  <c r="G300" i="10"/>
  <c r="J40" i="10"/>
  <c r="J29" i="10"/>
  <c r="J254" i="10"/>
  <c r="J309" i="10"/>
  <c r="J129" i="10"/>
  <c r="F30" i="10"/>
  <c r="F165" i="10"/>
  <c r="C30" i="12"/>
  <c r="C255" i="12"/>
  <c r="C256" i="10"/>
  <c r="C166" i="10"/>
  <c r="C121" i="10"/>
  <c r="C76" i="10"/>
  <c r="C301" i="10"/>
  <c r="C31" i="10"/>
  <c r="C211" i="10"/>
  <c r="J264" i="10"/>
  <c r="F120" i="10"/>
  <c r="E256" i="12"/>
  <c r="E166" i="12"/>
  <c r="E76" i="12"/>
  <c r="E121" i="12"/>
  <c r="E211" i="12"/>
  <c r="E31" i="12"/>
  <c r="E211" i="10"/>
  <c r="E256" i="10"/>
  <c r="E166" i="10"/>
  <c r="E76" i="10"/>
  <c r="E121" i="10"/>
  <c r="E31" i="10"/>
  <c r="E301" i="10"/>
  <c r="I256" i="10"/>
  <c r="I211" i="10"/>
  <c r="I121" i="10"/>
  <c r="I166" i="10"/>
  <c r="I31" i="10"/>
  <c r="I76" i="10"/>
  <c r="I301" i="10"/>
  <c r="H210" i="10"/>
  <c r="H255" i="10"/>
  <c r="H165" i="10"/>
  <c r="H120" i="10"/>
  <c r="H75" i="10"/>
  <c r="H300" i="10"/>
  <c r="H30" i="10"/>
  <c r="J265" i="10"/>
  <c r="J119" i="10"/>
  <c r="J39" i="10"/>
  <c r="J219" i="10"/>
  <c r="D30" i="12"/>
  <c r="D165" i="12"/>
  <c r="F300" i="10"/>
  <c r="F210" i="10"/>
  <c r="C120" i="12"/>
  <c r="F174" i="12"/>
  <c r="H174" i="12" s="1"/>
  <c r="F219" i="12"/>
  <c r="H219" i="12" s="1"/>
  <c r="F164" i="12"/>
  <c r="H164" i="12" s="1"/>
  <c r="F39" i="12"/>
  <c r="H39" i="12" s="1"/>
  <c r="F74" i="12"/>
  <c r="H74" i="12" s="1"/>
  <c r="F264" i="12"/>
  <c r="H264" i="12" s="1"/>
  <c r="F175" i="12"/>
  <c r="H175" i="12" s="1"/>
  <c r="F220" i="12"/>
  <c r="H220" i="12" s="1"/>
  <c r="F209" i="12"/>
  <c r="H209" i="12" s="1"/>
  <c r="F265" i="12"/>
  <c r="H265" i="12" s="1"/>
  <c r="F84" i="12"/>
  <c r="H84" i="12" s="1"/>
  <c r="F85" i="12"/>
  <c r="H85" i="12" s="1"/>
  <c r="F254" i="12"/>
  <c r="H254" i="12" s="1"/>
  <c r="F29" i="12"/>
  <c r="H29" i="12" s="1"/>
  <c r="F40" i="12"/>
  <c r="H40" i="12" s="1"/>
  <c r="F119" i="12"/>
  <c r="H119" i="12" s="1"/>
  <c r="F130" i="12"/>
  <c r="H130" i="12" s="1"/>
  <c r="F129" i="12"/>
  <c r="H129" i="12" s="1"/>
  <c r="Q33" i="7"/>
  <c r="G33" i="12" s="1"/>
  <c r="G257" i="12"/>
  <c r="G167" i="12"/>
  <c r="G212" i="12"/>
  <c r="G122" i="12"/>
  <c r="G77" i="12"/>
  <c r="O32" i="7"/>
  <c r="H33" i="7"/>
  <c r="J32" i="7"/>
  <c r="P32" i="7" s="1"/>
  <c r="I34" i="7"/>
  <c r="I33" i="7"/>
  <c r="N31" i="7"/>
  <c r="D121" i="12" s="1"/>
  <c r="L31" i="7"/>
  <c r="C76" i="12" s="1"/>
  <c r="M32" i="7"/>
  <c r="K32" i="7"/>
  <c r="F166" i="10" l="1"/>
  <c r="J210" i="10"/>
  <c r="J75" i="10"/>
  <c r="F301" i="10"/>
  <c r="C256" i="12"/>
  <c r="J255" i="10"/>
  <c r="D31" i="12"/>
  <c r="J30" i="10"/>
  <c r="G211" i="10"/>
  <c r="G121" i="10"/>
  <c r="G76" i="10"/>
  <c r="G31" i="10"/>
  <c r="G166" i="10"/>
  <c r="G301" i="10"/>
  <c r="G256" i="10"/>
  <c r="C166" i="12"/>
  <c r="J120" i="10"/>
  <c r="H256" i="10"/>
  <c r="H166" i="10"/>
  <c r="H211" i="10"/>
  <c r="H76" i="10"/>
  <c r="H301" i="10"/>
  <c r="H31" i="10"/>
  <c r="H121" i="10"/>
  <c r="F76" i="10"/>
  <c r="F256" i="10"/>
  <c r="C121" i="12"/>
  <c r="J300" i="10"/>
  <c r="J165" i="10"/>
  <c r="D211" i="12"/>
  <c r="D166" i="12"/>
  <c r="D212" i="10"/>
  <c r="D167" i="10"/>
  <c r="D257" i="10"/>
  <c r="D122" i="10"/>
  <c r="D32" i="10"/>
  <c r="D77" i="10"/>
  <c r="D302" i="10"/>
  <c r="F31" i="10"/>
  <c r="I257" i="10"/>
  <c r="I167" i="10"/>
  <c r="I122" i="10"/>
  <c r="I212" i="10"/>
  <c r="I302" i="10"/>
  <c r="I77" i="10"/>
  <c r="I32" i="10"/>
  <c r="C257" i="10"/>
  <c r="C212" i="10"/>
  <c r="C167" i="10"/>
  <c r="C122" i="10"/>
  <c r="C77" i="10"/>
  <c r="C302" i="10"/>
  <c r="C32" i="10"/>
  <c r="E257" i="12"/>
  <c r="E167" i="12"/>
  <c r="E212" i="12"/>
  <c r="E122" i="12"/>
  <c r="E32" i="12"/>
  <c r="E167" i="10"/>
  <c r="E77" i="12"/>
  <c r="E257" i="10"/>
  <c r="E77" i="10"/>
  <c r="E302" i="10"/>
  <c r="E122" i="10"/>
  <c r="E212" i="10"/>
  <c r="E32" i="10"/>
  <c r="F211" i="10"/>
  <c r="F121" i="10"/>
  <c r="C31" i="12"/>
  <c r="C211" i="12"/>
  <c r="D76" i="12"/>
  <c r="D256" i="12"/>
  <c r="F255" i="12"/>
  <c r="H255" i="12" s="1"/>
  <c r="F210" i="12"/>
  <c r="H210" i="12" s="1"/>
  <c r="F120" i="12"/>
  <c r="H120" i="12" s="1"/>
  <c r="F165" i="12"/>
  <c r="H165" i="12" s="1"/>
  <c r="F30" i="12"/>
  <c r="H30" i="12" s="1"/>
  <c r="F75" i="12"/>
  <c r="H75" i="12" s="1"/>
  <c r="Q34" i="7"/>
  <c r="G34" i="12" s="1"/>
  <c r="G258" i="12"/>
  <c r="G168" i="12"/>
  <c r="G213" i="12"/>
  <c r="G123" i="12"/>
  <c r="G78" i="12"/>
  <c r="O34" i="7"/>
  <c r="O33" i="7"/>
  <c r="M34" i="7"/>
  <c r="K34" i="7"/>
  <c r="H34" i="7"/>
  <c r="J34" i="7" s="1"/>
  <c r="P34" i="7" s="1"/>
  <c r="J33" i="7"/>
  <c r="P33" i="7" s="1"/>
  <c r="M33" i="7"/>
  <c r="K33" i="7"/>
  <c r="N32" i="7"/>
  <c r="D122" i="12" s="1"/>
  <c r="L32" i="7"/>
  <c r="C212" i="12" s="1"/>
  <c r="J256" i="10" l="1"/>
  <c r="J76" i="10"/>
  <c r="F212" i="10"/>
  <c r="F77" i="10"/>
  <c r="D167" i="12"/>
  <c r="J31" i="10"/>
  <c r="I258" i="10"/>
  <c r="I213" i="10"/>
  <c r="I168" i="10"/>
  <c r="I123" i="10"/>
  <c r="I33" i="10"/>
  <c r="I78" i="10"/>
  <c r="I303" i="10"/>
  <c r="F167" i="10"/>
  <c r="I259" i="10"/>
  <c r="I214" i="10"/>
  <c r="I169" i="10"/>
  <c r="I124" i="10"/>
  <c r="I34" i="10"/>
  <c r="I79" i="10"/>
  <c r="I304" i="10"/>
  <c r="C32" i="12"/>
  <c r="C168" i="10"/>
  <c r="C213" i="10"/>
  <c r="C258" i="10"/>
  <c r="C78" i="10"/>
  <c r="C303" i="10"/>
  <c r="C123" i="10"/>
  <c r="C33" i="10"/>
  <c r="C214" i="10"/>
  <c r="C169" i="10"/>
  <c r="C79" i="10"/>
  <c r="C124" i="10"/>
  <c r="C259" i="10"/>
  <c r="C304" i="10"/>
  <c r="C34" i="10"/>
  <c r="F32" i="10"/>
  <c r="C167" i="12"/>
  <c r="F257" i="10"/>
  <c r="D77" i="12"/>
  <c r="J301" i="10"/>
  <c r="J121" i="10"/>
  <c r="G257" i="10"/>
  <c r="G212" i="10"/>
  <c r="G122" i="10"/>
  <c r="G32" i="10"/>
  <c r="G167" i="10"/>
  <c r="G77" i="10"/>
  <c r="G302" i="10"/>
  <c r="E213" i="12"/>
  <c r="E123" i="12"/>
  <c r="E168" i="12"/>
  <c r="E78" i="12"/>
  <c r="E33" i="12"/>
  <c r="E258" i="12"/>
  <c r="E213" i="10"/>
  <c r="E258" i="10"/>
  <c r="E123" i="10"/>
  <c r="E78" i="10"/>
  <c r="E168" i="10"/>
  <c r="E303" i="10"/>
  <c r="E33" i="10"/>
  <c r="C77" i="12"/>
  <c r="H257" i="10"/>
  <c r="H212" i="10"/>
  <c r="H167" i="10"/>
  <c r="H77" i="10"/>
  <c r="H302" i="10"/>
  <c r="H122" i="10"/>
  <c r="H32" i="10"/>
  <c r="E214" i="12"/>
  <c r="E259" i="12"/>
  <c r="E79" i="12"/>
  <c r="E169" i="12"/>
  <c r="E34" i="12"/>
  <c r="E259" i="10"/>
  <c r="E169" i="10"/>
  <c r="E124" i="12"/>
  <c r="E214" i="10"/>
  <c r="E79" i="10"/>
  <c r="E304" i="10"/>
  <c r="E34" i="10"/>
  <c r="E124" i="10"/>
  <c r="C257" i="12"/>
  <c r="D257" i="12"/>
  <c r="D258" i="10"/>
  <c r="D213" i="10"/>
  <c r="D168" i="10"/>
  <c r="D123" i="10"/>
  <c r="D33" i="10"/>
  <c r="D78" i="10"/>
  <c r="D303" i="10"/>
  <c r="D259" i="10"/>
  <c r="D214" i="10"/>
  <c r="D124" i="10"/>
  <c r="D169" i="10"/>
  <c r="D79" i="10"/>
  <c r="D34" i="10"/>
  <c r="D304" i="10"/>
  <c r="F302" i="10"/>
  <c r="F122" i="10"/>
  <c r="C122" i="12"/>
  <c r="D32" i="12"/>
  <c r="D212" i="12"/>
  <c r="J166" i="10"/>
  <c r="J211" i="10"/>
  <c r="F166" i="12"/>
  <c r="H166" i="12" s="1"/>
  <c r="F76" i="12"/>
  <c r="H76" i="12" s="1"/>
  <c r="F211" i="12"/>
  <c r="H211" i="12" s="1"/>
  <c r="F121" i="12"/>
  <c r="H121" i="12" s="1"/>
  <c r="G259" i="12"/>
  <c r="G169" i="12"/>
  <c r="G214" i="12"/>
  <c r="G124" i="12"/>
  <c r="G79" i="12"/>
  <c r="F256" i="12"/>
  <c r="H256" i="12" s="1"/>
  <c r="F31" i="12"/>
  <c r="H31" i="12" s="1"/>
  <c r="N34" i="7"/>
  <c r="D169" i="12" s="1"/>
  <c r="L34" i="7"/>
  <c r="C214" i="12" s="1"/>
  <c r="N33" i="7"/>
  <c r="D213" i="12" s="1"/>
  <c r="L33" i="7"/>
  <c r="D214" i="12" l="1"/>
  <c r="D79" i="12"/>
  <c r="J302" i="10"/>
  <c r="F124" i="10"/>
  <c r="C124" i="12"/>
  <c r="F213" i="10"/>
  <c r="D258" i="12"/>
  <c r="J257" i="10"/>
  <c r="C169" i="12"/>
  <c r="F259" i="10"/>
  <c r="F258" i="10"/>
  <c r="G258" i="10"/>
  <c r="G213" i="10"/>
  <c r="G168" i="10"/>
  <c r="G123" i="10"/>
  <c r="G33" i="10"/>
  <c r="G78" i="10"/>
  <c r="G303" i="10"/>
  <c r="J32" i="10"/>
  <c r="C213" i="12"/>
  <c r="H258" i="10"/>
  <c r="H168" i="10"/>
  <c r="H123" i="10"/>
  <c r="H78" i="10"/>
  <c r="H303" i="10"/>
  <c r="H33" i="10"/>
  <c r="H213" i="10"/>
  <c r="D33" i="12"/>
  <c r="D123" i="12"/>
  <c r="F214" i="10"/>
  <c r="F123" i="10"/>
  <c r="C78" i="12"/>
  <c r="G259" i="10"/>
  <c r="G214" i="10"/>
  <c r="G124" i="10"/>
  <c r="G34" i="10"/>
  <c r="G79" i="10"/>
  <c r="G304" i="10"/>
  <c r="G169" i="10"/>
  <c r="D124" i="12"/>
  <c r="D78" i="12"/>
  <c r="J77" i="10"/>
  <c r="J212" i="10"/>
  <c r="F34" i="10"/>
  <c r="F79" i="10"/>
  <c r="C79" i="12"/>
  <c r="C259" i="12"/>
  <c r="F303" i="10"/>
  <c r="F168" i="10"/>
  <c r="C168" i="12"/>
  <c r="F33" i="10"/>
  <c r="J122" i="10"/>
  <c r="H259" i="10"/>
  <c r="H214" i="10"/>
  <c r="H169" i="10"/>
  <c r="H124" i="10"/>
  <c r="H79" i="10"/>
  <c r="H304" i="10"/>
  <c r="H34" i="10"/>
  <c r="D34" i="12"/>
  <c r="D259" i="12"/>
  <c r="D168" i="12"/>
  <c r="J167" i="10"/>
  <c r="F304" i="10"/>
  <c r="F169" i="10"/>
  <c r="C34" i="12"/>
  <c r="C123" i="12"/>
  <c r="F78" i="10"/>
  <c r="C33" i="12"/>
  <c r="C258" i="12"/>
  <c r="F167" i="12"/>
  <c r="H167" i="12" s="1"/>
  <c r="F122" i="12"/>
  <c r="H122" i="12" s="1"/>
  <c r="F257" i="12"/>
  <c r="H257" i="12" s="1"/>
  <c r="F212" i="12"/>
  <c r="H212" i="12" s="1"/>
  <c r="F32" i="12"/>
  <c r="H32" i="12" s="1"/>
  <c r="F77" i="12"/>
  <c r="H77" i="12" s="1"/>
  <c r="J124" i="10" l="1"/>
  <c r="J33" i="10"/>
  <c r="J258" i="10"/>
  <c r="J304" i="10"/>
  <c r="J214" i="10"/>
  <c r="J123" i="10"/>
  <c r="J79" i="10"/>
  <c r="J259" i="10"/>
  <c r="J303" i="10"/>
  <c r="J168" i="10"/>
  <c r="J169" i="10"/>
  <c r="J34" i="10"/>
  <c r="J78" i="10"/>
  <c r="J213" i="10"/>
  <c r="F259" i="12"/>
  <c r="H259" i="12" s="1"/>
  <c r="F258" i="12"/>
  <c r="H258" i="12" s="1"/>
  <c r="F123" i="12"/>
  <c r="H123" i="12" s="1"/>
  <c r="F34" i="12"/>
  <c r="H34" i="12" s="1"/>
  <c r="F33" i="12"/>
  <c r="H33" i="12" s="1"/>
  <c r="F168" i="12"/>
  <c r="H168" i="12" s="1"/>
  <c r="F213" i="12"/>
  <c r="H213" i="12" s="1"/>
  <c r="F78" i="12"/>
  <c r="H78" i="12" s="1"/>
  <c r="F79" i="12"/>
  <c r="H79" i="12" s="1"/>
  <c r="F214" i="12"/>
  <c r="H214" i="12" s="1"/>
  <c r="F124" i="12"/>
  <c r="H124" i="12" s="1"/>
  <c r="F169" i="12"/>
  <c r="H169" i="12" s="1"/>
</calcChain>
</file>

<file path=xl/sharedStrings.xml><?xml version="1.0" encoding="utf-8"?>
<sst xmlns="http://schemas.openxmlformats.org/spreadsheetml/2006/main" count="1084" uniqueCount="250">
  <si>
    <t>About this workbook:</t>
  </si>
  <si>
    <t>Workbook contents</t>
  </si>
  <si>
    <t>Description</t>
  </si>
  <si>
    <t>Status</t>
  </si>
  <si>
    <t>Version control</t>
  </si>
  <si>
    <t>Version</t>
  </si>
  <si>
    <t>Date</t>
  </si>
  <si>
    <t>Author</t>
  </si>
  <si>
    <t>Tracey Anderson</t>
  </si>
  <si>
    <t>Am-241</t>
  </si>
  <si>
    <t>C-14</t>
  </si>
  <si>
    <t>Co-60</t>
  </si>
  <si>
    <t>Cs-137</t>
  </si>
  <si>
    <t>Pu-239</t>
  </si>
  <si>
    <t>Ra-226</t>
  </si>
  <si>
    <t>Set</t>
  </si>
  <si>
    <t>Back to Status tab</t>
  </si>
  <si>
    <t>Sr-90</t>
  </si>
  <si>
    <t>Pu-240</t>
  </si>
  <si>
    <t>Po-210</t>
  </si>
  <si>
    <t>Th-232</t>
  </si>
  <si>
    <t>Doses per unit discharge
(output)</t>
  </si>
  <si>
    <t>Pb-210</t>
  </si>
  <si>
    <t>Bi-210</t>
  </si>
  <si>
    <t>Rn-222</t>
  </si>
  <si>
    <t>Po-218</t>
  </si>
  <si>
    <t>Pb-214</t>
  </si>
  <si>
    <t>Bi-214</t>
  </si>
  <si>
    <t>Po-214</t>
  </si>
  <si>
    <t>Ra-228</t>
  </si>
  <si>
    <t>U-238</t>
  </si>
  <si>
    <t>Th-234</t>
  </si>
  <si>
    <t>Pa-234m</t>
  </si>
  <si>
    <t>Radionuclide-specific data</t>
  </si>
  <si>
    <t>Radionuclide-specific data required for calculations</t>
  </si>
  <si>
    <t>Dose coefficients</t>
  </si>
  <si>
    <t>Radio-nuclide</t>
  </si>
  <si>
    <t>First progeny</t>
  </si>
  <si>
    <t>Is progeny</t>
  </si>
  <si>
    <t>Is noble</t>
  </si>
  <si>
    <t>—</t>
  </si>
  <si>
    <r>
      <t>Sv Bq</t>
    </r>
    <r>
      <rPr>
        <b/>
        <vertAlign val="superscript"/>
        <sz val="8"/>
        <rFont val="Arial"/>
        <family val="2"/>
      </rPr>
      <t>-1</t>
    </r>
  </si>
  <si>
    <t>Parameters</t>
  </si>
  <si>
    <t>Radionuclides</t>
  </si>
  <si>
    <t>Other parameters</t>
  </si>
  <si>
    <t>Parameter</t>
  </si>
  <si>
    <t>Symbol</t>
  </si>
  <si>
    <t>Value</t>
  </si>
  <si>
    <t>Discharge rate</t>
  </si>
  <si>
    <t>Q</t>
  </si>
  <si>
    <r>
      <t>Bq s</t>
    </r>
    <r>
      <rPr>
        <vertAlign val="superscript"/>
        <sz val="8"/>
        <rFont val="Arial"/>
        <family val="2"/>
      </rPr>
      <t>-1</t>
    </r>
  </si>
  <si>
    <r>
      <t>Sv Bq</t>
    </r>
    <r>
      <rPr>
        <b/>
        <vertAlign val="superscript"/>
        <sz val="8"/>
        <rFont val="Arial"/>
        <family val="2"/>
      </rPr>
      <t>-1</t>
    </r>
    <r>
      <rPr>
        <b/>
        <sz val="8"/>
        <rFont val="Arial"/>
        <family val="2"/>
      </rPr>
      <t xml:space="preserve">
s</t>
    </r>
    <r>
      <rPr>
        <b/>
        <vertAlign val="superscript"/>
        <sz val="8"/>
        <rFont val="Arial"/>
        <family val="2"/>
      </rPr>
      <t>-1</t>
    </r>
    <r>
      <rPr>
        <b/>
        <sz val="8"/>
        <rFont val="Arial"/>
        <family val="2"/>
      </rPr>
      <t xml:space="preserve"> m</t>
    </r>
    <r>
      <rPr>
        <b/>
        <vertAlign val="superscript"/>
        <sz val="8"/>
        <rFont val="Arial"/>
        <family val="2"/>
      </rPr>
      <t>2</t>
    </r>
  </si>
  <si>
    <t>Africa</t>
  </si>
  <si>
    <t>Europe</t>
  </si>
  <si>
    <t>North America</t>
  </si>
  <si>
    <t>West Asia</t>
  </si>
  <si>
    <t>Asia + Pacific</t>
  </si>
  <si>
    <t>Latin America + Caribbean</t>
  </si>
  <si>
    <t>Ru-106</t>
  </si>
  <si>
    <t>I-129</t>
  </si>
  <si>
    <r>
      <t>L kg</t>
    </r>
    <r>
      <rPr>
        <b/>
        <vertAlign val="superscript"/>
        <sz val="8"/>
        <rFont val="Arial"/>
        <family val="2"/>
      </rPr>
      <t>-1</t>
    </r>
  </si>
  <si>
    <r>
      <t>m</t>
    </r>
    <r>
      <rPr>
        <vertAlign val="superscript"/>
        <sz val="8"/>
        <rFont val="Arial"/>
        <family val="2"/>
      </rPr>
      <t>3</t>
    </r>
  </si>
  <si>
    <r>
      <rPr>
        <sz val="8"/>
        <rFont val="Symbol"/>
        <family val="1"/>
        <charset val="2"/>
      </rPr>
      <t>r</t>
    </r>
    <r>
      <rPr>
        <vertAlign val="subscript"/>
        <sz val="8"/>
        <rFont val="Arial"/>
        <family val="2"/>
      </rPr>
      <t>sed</t>
    </r>
  </si>
  <si>
    <r>
      <t>t</t>
    </r>
    <r>
      <rPr>
        <vertAlign val="subscript"/>
        <sz val="8"/>
        <rFont val="Arial"/>
        <family val="2"/>
      </rPr>
      <t>sed</t>
    </r>
  </si>
  <si>
    <t>m</t>
  </si>
  <si>
    <t>s</t>
  </si>
  <si>
    <t>Y-90</t>
  </si>
  <si>
    <t>Rh-106</t>
  </si>
  <si>
    <t>Ba-137m</t>
  </si>
  <si>
    <t>Ac-228</t>
  </si>
  <si>
    <t>Th-228</t>
  </si>
  <si>
    <t>Pb-212</t>
  </si>
  <si>
    <t>U-234</t>
  </si>
  <si>
    <t>Individual doses</t>
  </si>
  <si>
    <t>km</t>
  </si>
  <si>
    <r>
      <t>m</t>
    </r>
    <r>
      <rPr>
        <b/>
        <vertAlign val="superscript"/>
        <sz val="8"/>
        <rFont val="Arial"/>
        <family val="2"/>
      </rPr>
      <t>3</t>
    </r>
    <r>
      <rPr>
        <b/>
        <sz val="8"/>
        <rFont val="Arial"/>
        <family val="2"/>
      </rPr>
      <t xml:space="preserve"> t</t>
    </r>
    <r>
      <rPr>
        <b/>
        <vertAlign val="superscript"/>
        <sz val="8"/>
        <rFont val="Arial"/>
        <family val="2"/>
      </rPr>
      <t>-1</t>
    </r>
  </si>
  <si>
    <r>
      <t>t m</t>
    </r>
    <r>
      <rPr>
        <vertAlign val="superscript"/>
        <sz val="8"/>
        <rFont val="Arial"/>
        <family val="2"/>
      </rPr>
      <t>-3</t>
    </r>
  </si>
  <si>
    <t>Disch'g'd r'nuclide</t>
  </si>
  <si>
    <t>Bioaccumulation factors</t>
  </si>
  <si>
    <t>Distribution factors</t>
  </si>
  <si>
    <t>Transfer rates, activity concentrations in water and beach sediment</t>
  </si>
  <si>
    <t>Sedimentation rate, local compartment</t>
  </si>
  <si>
    <r>
      <t>t m</t>
    </r>
    <r>
      <rPr>
        <vertAlign val="superscript"/>
        <sz val="8"/>
        <rFont val="Arial"/>
        <family val="2"/>
      </rPr>
      <t>-2</t>
    </r>
    <r>
      <rPr>
        <sz val="8"/>
        <rFont val="Arial"/>
        <family val="2"/>
      </rPr>
      <t xml:space="preserve"> a</t>
    </r>
    <r>
      <rPr>
        <vertAlign val="superscript"/>
        <sz val="8"/>
        <rFont val="Arial"/>
        <family val="2"/>
      </rPr>
      <t>-1</t>
    </r>
  </si>
  <si>
    <t>Sedimentation rate, regional compartment</t>
  </si>
  <si>
    <t>Depth of local compartment</t>
  </si>
  <si>
    <t>Depth of regional compartment</t>
  </si>
  <si>
    <t>Suspended sediment load, local compartment</t>
  </si>
  <si>
    <t>Suspended sediment load, regional compartment</t>
  </si>
  <si>
    <r>
      <t>S</t>
    </r>
    <r>
      <rPr>
        <vertAlign val="subscript"/>
        <sz val="8"/>
        <rFont val="Arial"/>
        <family val="2"/>
      </rPr>
      <t>local</t>
    </r>
  </si>
  <si>
    <r>
      <t>S</t>
    </r>
    <r>
      <rPr>
        <vertAlign val="subscript"/>
        <sz val="8"/>
        <rFont val="Arial"/>
        <family val="2"/>
      </rPr>
      <t>regional</t>
    </r>
  </si>
  <si>
    <r>
      <t>h</t>
    </r>
    <r>
      <rPr>
        <vertAlign val="subscript"/>
        <sz val="8"/>
        <rFont val="Arial"/>
        <family val="2"/>
      </rPr>
      <t>local</t>
    </r>
  </si>
  <si>
    <r>
      <t>h</t>
    </r>
    <r>
      <rPr>
        <vertAlign val="subscript"/>
        <sz val="8"/>
        <rFont val="Arial"/>
        <family val="2"/>
      </rPr>
      <t>regional</t>
    </r>
  </si>
  <si>
    <r>
      <t>α</t>
    </r>
    <r>
      <rPr>
        <vertAlign val="subscript"/>
        <sz val="8"/>
        <rFont val="Arial"/>
        <family val="2"/>
      </rPr>
      <t>local</t>
    </r>
  </si>
  <si>
    <r>
      <t>α</t>
    </r>
    <r>
      <rPr>
        <vertAlign val="subscript"/>
        <sz val="8"/>
        <rFont val="Arial"/>
        <family val="2"/>
      </rPr>
      <t>regional</t>
    </r>
  </si>
  <si>
    <t>Local</t>
  </si>
  <si>
    <t>Regional</t>
  </si>
  <si>
    <r>
      <t>a</t>
    </r>
    <r>
      <rPr>
        <b/>
        <vertAlign val="superscript"/>
        <sz val="8"/>
        <rFont val="Arial"/>
        <family val="2"/>
      </rPr>
      <t>-1</t>
    </r>
  </si>
  <si>
    <r>
      <rPr>
        <b/>
        <sz val="8"/>
        <rFont val="Symbol"/>
        <family val="1"/>
        <charset val="2"/>
      </rPr>
      <t>l</t>
    </r>
    <r>
      <rPr>
        <b/>
        <vertAlign val="subscript"/>
        <sz val="8"/>
        <rFont val="Arial"/>
        <family val="2"/>
      </rPr>
      <t>s</t>
    </r>
    <r>
      <rPr>
        <b/>
        <sz val="8"/>
        <rFont val="Arial"/>
        <family val="2"/>
      </rPr>
      <t xml:space="preserve"> (a</t>
    </r>
    <r>
      <rPr>
        <b/>
        <vertAlign val="superscript"/>
        <sz val="8"/>
        <rFont val="Arial"/>
        <family val="2"/>
      </rPr>
      <t>-1</t>
    </r>
    <r>
      <rPr>
        <b/>
        <sz val="8"/>
        <rFont val="Arial"/>
        <family val="2"/>
      </rPr>
      <t>)</t>
    </r>
  </si>
  <si>
    <r>
      <rPr>
        <b/>
        <sz val="8"/>
        <rFont val="Symbol"/>
        <family val="1"/>
        <charset val="2"/>
      </rPr>
      <t>L</t>
    </r>
    <r>
      <rPr>
        <b/>
        <sz val="8"/>
        <rFont val="Arial"/>
        <family val="2"/>
      </rPr>
      <t xml:space="preserve"> (a</t>
    </r>
    <r>
      <rPr>
        <b/>
        <vertAlign val="superscript"/>
        <sz val="8"/>
        <rFont val="Arial"/>
        <family val="2"/>
      </rPr>
      <t>-1</t>
    </r>
    <r>
      <rPr>
        <b/>
        <sz val="8"/>
        <rFont val="Arial"/>
        <family val="2"/>
      </rPr>
      <t>)</t>
    </r>
  </si>
  <si>
    <t>Water flow rate constant, local to regional</t>
  </si>
  <si>
    <r>
      <rPr>
        <sz val="8"/>
        <rFont val="Symbol"/>
        <family val="1"/>
        <charset val="2"/>
      </rPr>
      <t>l</t>
    </r>
    <r>
      <rPr>
        <vertAlign val="subscript"/>
        <sz val="8"/>
        <rFont val="Arial"/>
        <family val="2"/>
      </rPr>
      <t>r,local</t>
    </r>
  </si>
  <si>
    <r>
      <rPr>
        <sz val="8"/>
        <rFont val="Symbol"/>
        <family val="1"/>
        <charset val="2"/>
      </rPr>
      <t>l</t>
    </r>
    <r>
      <rPr>
        <vertAlign val="subscript"/>
        <sz val="8"/>
        <rFont val="Arial"/>
        <family val="2"/>
      </rPr>
      <t>r,regional</t>
    </r>
  </si>
  <si>
    <r>
      <t>a</t>
    </r>
    <r>
      <rPr>
        <vertAlign val="superscript"/>
        <sz val="8"/>
        <rFont val="Arial"/>
        <family val="2"/>
      </rPr>
      <t>-1</t>
    </r>
  </si>
  <si>
    <r>
      <t>Bq a</t>
    </r>
    <r>
      <rPr>
        <vertAlign val="superscript"/>
        <sz val="8"/>
        <rFont val="Arial"/>
        <family val="2"/>
      </rPr>
      <t>-1</t>
    </r>
  </si>
  <si>
    <t>Duration of discharge</t>
  </si>
  <si>
    <t>t</t>
  </si>
  <si>
    <t>a</t>
  </si>
  <si>
    <t>A(t) (Bq)</t>
  </si>
  <si>
    <r>
      <t>C(t) (Bq m</t>
    </r>
    <r>
      <rPr>
        <b/>
        <vertAlign val="superscript"/>
        <sz val="8"/>
        <rFont val="Arial"/>
        <family val="2"/>
      </rPr>
      <t>-3</t>
    </r>
    <r>
      <rPr>
        <b/>
        <sz val="8"/>
        <rFont val="Arial"/>
        <family val="2"/>
      </rPr>
      <t>)</t>
    </r>
  </si>
  <si>
    <t>Volume of local compartment</t>
  </si>
  <si>
    <r>
      <t>V</t>
    </r>
    <r>
      <rPr>
        <vertAlign val="subscript"/>
        <sz val="8"/>
        <rFont val="Arial"/>
        <family val="2"/>
      </rPr>
      <t>local</t>
    </r>
  </si>
  <si>
    <t>Volume of regional compartment</t>
  </si>
  <si>
    <r>
      <t>V</t>
    </r>
    <r>
      <rPr>
        <vertAlign val="subscript"/>
        <sz val="8"/>
        <rFont val="Arial"/>
        <family val="2"/>
      </rPr>
      <t>regional</t>
    </r>
  </si>
  <si>
    <r>
      <t>C</t>
    </r>
    <r>
      <rPr>
        <b/>
        <vertAlign val="subscript"/>
        <sz val="8"/>
        <rFont val="Arial"/>
        <family val="2"/>
      </rPr>
      <t>fish</t>
    </r>
    <r>
      <rPr>
        <b/>
        <sz val="8"/>
        <rFont val="Arial"/>
        <family val="2"/>
      </rPr>
      <t xml:space="preserve"> (Bq kg</t>
    </r>
    <r>
      <rPr>
        <b/>
        <vertAlign val="superscript"/>
        <sz val="8"/>
        <rFont val="Arial"/>
        <family val="2"/>
      </rPr>
      <t>-1</t>
    </r>
    <r>
      <rPr>
        <b/>
        <sz val="8"/>
        <rFont val="Arial"/>
        <family val="2"/>
      </rPr>
      <t>)</t>
    </r>
  </si>
  <si>
    <r>
      <t>C</t>
    </r>
    <r>
      <rPr>
        <b/>
        <vertAlign val="subscript"/>
        <sz val="8"/>
        <rFont val="Arial"/>
        <family val="2"/>
      </rPr>
      <t>crust</t>
    </r>
    <r>
      <rPr>
        <b/>
        <sz val="8"/>
        <rFont val="Arial"/>
        <family val="2"/>
      </rPr>
      <t xml:space="preserve"> (Bq kg</t>
    </r>
    <r>
      <rPr>
        <b/>
        <vertAlign val="superscript"/>
        <sz val="8"/>
        <rFont val="Arial"/>
        <family val="2"/>
      </rPr>
      <t>-1</t>
    </r>
    <r>
      <rPr>
        <b/>
        <sz val="8"/>
        <rFont val="Arial"/>
        <family val="2"/>
      </rPr>
      <t>)</t>
    </r>
  </si>
  <si>
    <t>H-3</t>
  </si>
  <si>
    <t>Progeny</t>
  </si>
  <si>
    <r>
      <t>C</t>
    </r>
    <r>
      <rPr>
        <b/>
        <vertAlign val="subscript"/>
        <sz val="8"/>
        <rFont val="Arial"/>
        <family val="2"/>
      </rPr>
      <t>molluscs</t>
    </r>
    <r>
      <rPr>
        <b/>
        <sz val="8"/>
        <rFont val="Arial"/>
        <family val="2"/>
      </rPr>
      <t xml:space="preserve"> (Bq kg</t>
    </r>
    <r>
      <rPr>
        <b/>
        <vertAlign val="superscript"/>
        <sz val="8"/>
        <rFont val="Arial"/>
        <family val="2"/>
      </rPr>
      <t>-1</t>
    </r>
    <r>
      <rPr>
        <b/>
        <sz val="8"/>
        <rFont val="Arial"/>
        <family val="2"/>
      </rPr>
      <t>)</t>
    </r>
  </si>
  <si>
    <r>
      <t>C</t>
    </r>
    <r>
      <rPr>
        <b/>
        <vertAlign val="subscript"/>
        <sz val="8"/>
        <rFont val="Arial"/>
        <family val="2"/>
      </rPr>
      <t>beach</t>
    </r>
    <r>
      <rPr>
        <b/>
        <sz val="8"/>
        <rFont val="Arial"/>
        <family val="2"/>
      </rPr>
      <t xml:space="preserve"> (Bq m</t>
    </r>
    <r>
      <rPr>
        <b/>
        <vertAlign val="superscript"/>
        <sz val="8"/>
        <rFont val="Arial"/>
        <family val="2"/>
      </rPr>
      <t>-2</t>
    </r>
    <r>
      <rPr>
        <b/>
        <sz val="8"/>
        <rFont val="Arial"/>
        <family val="2"/>
      </rPr>
      <t>)</t>
    </r>
  </si>
  <si>
    <r>
      <t>f</t>
    </r>
    <r>
      <rPr>
        <vertAlign val="subscript"/>
        <sz val="8"/>
        <rFont val="Arial"/>
        <family val="2"/>
      </rPr>
      <t>fish,local</t>
    </r>
  </si>
  <si>
    <r>
      <t>f</t>
    </r>
    <r>
      <rPr>
        <vertAlign val="subscript"/>
        <sz val="8"/>
        <rFont val="Arial"/>
        <family val="2"/>
      </rPr>
      <t>crust,local</t>
    </r>
  </si>
  <si>
    <r>
      <t>f</t>
    </r>
    <r>
      <rPr>
        <vertAlign val="subscript"/>
        <sz val="8"/>
        <rFont val="Arial"/>
        <family val="2"/>
      </rPr>
      <t>molluscs,local</t>
    </r>
  </si>
  <si>
    <r>
      <t>f</t>
    </r>
    <r>
      <rPr>
        <vertAlign val="subscript"/>
        <sz val="8"/>
        <rFont val="Arial"/>
        <family val="2"/>
      </rPr>
      <t>fish,regnl</t>
    </r>
  </si>
  <si>
    <r>
      <t>f</t>
    </r>
    <r>
      <rPr>
        <vertAlign val="subscript"/>
        <sz val="8"/>
        <rFont val="Arial"/>
        <family val="2"/>
      </rPr>
      <t>crust,regnl</t>
    </r>
  </si>
  <si>
    <r>
      <t>f</t>
    </r>
    <r>
      <rPr>
        <vertAlign val="subscript"/>
        <sz val="8"/>
        <rFont val="Arial"/>
        <family val="2"/>
      </rPr>
      <t>molluscs,regnl</t>
    </r>
  </si>
  <si>
    <t>Marine fish</t>
  </si>
  <si>
    <t>Molluscs</t>
  </si>
  <si>
    <t>Region-specific</t>
  </si>
  <si>
    <t>Non-region-specific</t>
  </si>
  <si>
    <t>Total</t>
  </si>
  <si>
    <t>Beach occupancy</t>
  </si>
  <si>
    <r>
      <t>O</t>
    </r>
    <r>
      <rPr>
        <vertAlign val="subscript"/>
        <sz val="8"/>
        <rFont val="Arial"/>
        <family val="2"/>
      </rPr>
      <t>beach</t>
    </r>
  </si>
  <si>
    <r>
      <t>Note: B</t>
    </r>
    <r>
      <rPr>
        <vertAlign val="subscript"/>
        <sz val="8"/>
        <rFont val="Arial"/>
        <family val="2"/>
      </rPr>
      <t>f</t>
    </r>
    <r>
      <rPr>
        <sz val="8"/>
        <rFont val="Arial"/>
        <family val="2"/>
      </rPr>
      <t xml:space="preserve"> from SRS19</t>
    </r>
  </si>
  <si>
    <t>Th-230</t>
  </si>
  <si>
    <r>
      <t>L</t>
    </r>
    <r>
      <rPr>
        <vertAlign val="subscript"/>
        <sz val="8"/>
        <rFont val="Arial"/>
        <family val="2"/>
      </rPr>
      <t>local</t>
    </r>
  </si>
  <si>
    <r>
      <t>L</t>
    </r>
    <r>
      <rPr>
        <vertAlign val="subscript"/>
        <sz val="8"/>
        <rFont val="Arial"/>
        <family val="2"/>
      </rPr>
      <t>regnl</t>
    </r>
  </si>
  <si>
    <t>Catch rates</t>
  </si>
  <si>
    <r>
      <t>Molluscs (kg km</t>
    </r>
    <r>
      <rPr>
        <vertAlign val="superscript"/>
        <sz val="8"/>
        <rFont val="Arial"/>
        <family val="2"/>
      </rPr>
      <t>-1</t>
    </r>
    <r>
      <rPr>
        <sz val="8"/>
        <rFont val="Arial"/>
        <family val="2"/>
      </rPr>
      <t>)</t>
    </r>
  </si>
  <si>
    <t>Regional marine compartment</t>
  </si>
  <si>
    <t>Area of local compartment</t>
  </si>
  <si>
    <r>
      <t>A</t>
    </r>
    <r>
      <rPr>
        <vertAlign val="subscript"/>
        <sz val="8"/>
        <rFont val="Arial"/>
        <family val="2"/>
      </rPr>
      <t>local</t>
    </r>
  </si>
  <si>
    <r>
      <t>km</t>
    </r>
    <r>
      <rPr>
        <vertAlign val="superscript"/>
        <sz val="8"/>
        <rFont val="Arial"/>
        <family val="2"/>
      </rPr>
      <t>2</t>
    </r>
  </si>
  <si>
    <t>Area of regional compartment</t>
  </si>
  <si>
    <r>
      <t>A</t>
    </r>
    <r>
      <rPr>
        <vertAlign val="subscript"/>
        <sz val="8"/>
        <rFont val="Arial"/>
        <family val="2"/>
      </rPr>
      <t>regnl</t>
    </r>
  </si>
  <si>
    <t>Collective doses</t>
  </si>
  <si>
    <t>Local marine compartment</t>
  </si>
  <si>
    <r>
      <t>m</t>
    </r>
    <r>
      <rPr>
        <vertAlign val="superscript"/>
        <sz val="8"/>
        <rFont val="Arial"/>
        <family val="2"/>
      </rPr>
      <t>2</t>
    </r>
  </si>
  <si>
    <r>
      <t>F</t>
    </r>
    <r>
      <rPr>
        <vertAlign val="subscript"/>
        <sz val="8"/>
        <rFont val="Arial"/>
        <family val="2"/>
      </rPr>
      <t>ed,fish</t>
    </r>
  </si>
  <si>
    <r>
      <t>F</t>
    </r>
    <r>
      <rPr>
        <vertAlign val="subscript"/>
        <sz val="8"/>
        <rFont val="Arial"/>
        <family val="2"/>
      </rPr>
      <t>ed,crust</t>
    </r>
  </si>
  <si>
    <r>
      <t>F</t>
    </r>
    <r>
      <rPr>
        <vertAlign val="subscript"/>
        <sz val="8"/>
        <rFont val="Arial"/>
        <family val="2"/>
      </rPr>
      <t>ed,molluscs</t>
    </r>
  </si>
  <si>
    <t>Typical of EU local compartment</t>
  </si>
  <si>
    <t>Based on North Sea South</t>
  </si>
  <si>
    <t>Based on Norwegian Waters</t>
  </si>
  <si>
    <t xml:space="preserve">Typical of large local compartment in UK </t>
  </si>
  <si>
    <t>Cs-134</t>
  </si>
  <si>
    <r>
      <t>F</t>
    </r>
    <r>
      <rPr>
        <vertAlign val="subscript"/>
        <sz val="8"/>
        <rFont val="Arial"/>
        <family val="2"/>
      </rPr>
      <t>geom</t>
    </r>
  </si>
  <si>
    <r>
      <t xml:space="preserve">Yield rate of </t>
    </r>
    <r>
      <rPr>
        <vertAlign val="superscript"/>
        <sz val="8"/>
        <rFont val="Arial"/>
        <family val="2"/>
      </rPr>
      <t>137m</t>
    </r>
    <r>
      <rPr>
        <sz val="8"/>
        <rFont val="Arial"/>
        <family val="2"/>
      </rPr>
      <t>Ba</t>
    </r>
  </si>
  <si>
    <r>
      <t>Individual doses per unit discharge by geographical region (Sv y</t>
    </r>
    <r>
      <rPr>
        <b/>
        <vertAlign val="superscript"/>
        <sz val="12"/>
        <rFont val="Arial"/>
        <family val="2"/>
      </rPr>
      <t>-1</t>
    </r>
    <r>
      <rPr>
        <b/>
        <sz val="12"/>
        <rFont val="Arial"/>
        <family val="2"/>
      </rPr>
      <t xml:space="preserve"> Bq</t>
    </r>
    <r>
      <rPr>
        <b/>
        <vertAlign val="superscript"/>
        <sz val="12"/>
        <rFont val="Arial"/>
        <family val="2"/>
      </rPr>
      <t>-1</t>
    </r>
    <r>
      <rPr>
        <b/>
        <sz val="12"/>
        <rFont val="Arial"/>
        <family val="2"/>
      </rPr>
      <t xml:space="preserve"> s)</t>
    </r>
  </si>
  <si>
    <r>
      <t>H</t>
    </r>
    <r>
      <rPr>
        <b/>
        <vertAlign val="subscript"/>
        <sz val="8"/>
        <rFont val="Arial"/>
        <family val="2"/>
      </rPr>
      <t>E(ing,mar), fish</t>
    </r>
  </si>
  <si>
    <r>
      <t>H</t>
    </r>
    <r>
      <rPr>
        <b/>
        <vertAlign val="subscript"/>
        <sz val="8"/>
        <rFont val="Arial"/>
        <family val="2"/>
      </rPr>
      <t>E(ing,mar), crust</t>
    </r>
  </si>
  <si>
    <r>
      <t>H</t>
    </r>
    <r>
      <rPr>
        <b/>
        <vertAlign val="subscript"/>
        <sz val="8"/>
        <rFont val="Arial"/>
        <family val="2"/>
      </rPr>
      <t>E(ing,mar), mollusc</t>
    </r>
  </si>
  <si>
    <r>
      <t>H</t>
    </r>
    <r>
      <rPr>
        <b/>
        <vertAlign val="subscript"/>
        <sz val="8"/>
        <rFont val="Arial"/>
        <family val="2"/>
      </rPr>
      <t>E(ing,marine)</t>
    </r>
  </si>
  <si>
    <r>
      <t>H</t>
    </r>
    <r>
      <rPr>
        <b/>
        <vertAlign val="subscript"/>
        <sz val="8"/>
        <rFont val="Arial"/>
        <family val="2"/>
      </rPr>
      <t>E(ex,beach)</t>
    </r>
  </si>
  <si>
    <r>
      <t>H</t>
    </r>
    <r>
      <rPr>
        <b/>
        <vertAlign val="subscript"/>
        <sz val="8"/>
        <rFont val="Arial"/>
        <family val="2"/>
      </rPr>
      <t>E(marine)</t>
    </r>
  </si>
  <si>
    <r>
      <t>S</t>
    </r>
    <r>
      <rPr>
        <b/>
        <vertAlign val="subscript"/>
        <sz val="8"/>
        <rFont val="Arial"/>
        <family val="2"/>
      </rPr>
      <t>E(ing,mar), fish</t>
    </r>
  </si>
  <si>
    <r>
      <t>S</t>
    </r>
    <r>
      <rPr>
        <b/>
        <vertAlign val="subscript"/>
        <sz val="8"/>
        <rFont val="Arial"/>
        <family val="2"/>
      </rPr>
      <t>E(ing,mar), crust</t>
    </r>
  </si>
  <si>
    <r>
      <t>S</t>
    </r>
    <r>
      <rPr>
        <b/>
        <vertAlign val="subscript"/>
        <sz val="8"/>
        <rFont val="Arial"/>
        <family val="2"/>
      </rPr>
      <t>E(ing,mar), mollusc</t>
    </r>
  </si>
  <si>
    <r>
      <t>S</t>
    </r>
    <r>
      <rPr>
        <b/>
        <vertAlign val="subscript"/>
        <sz val="8"/>
        <rFont val="Arial"/>
        <family val="2"/>
      </rPr>
      <t>E(marine)</t>
    </r>
  </si>
  <si>
    <r>
      <t>S</t>
    </r>
    <r>
      <rPr>
        <b/>
        <vertAlign val="subscript"/>
        <sz val="8"/>
        <rFont val="Arial"/>
        <family val="2"/>
      </rPr>
      <t>E(ing,mar), crust</t>
    </r>
    <r>
      <rPr>
        <b/>
        <sz val="8"/>
        <rFont val="Arial"/>
        <family val="2"/>
      </rPr>
      <t xml:space="preserve"> </t>
    </r>
  </si>
  <si>
    <r>
      <t>B</t>
    </r>
    <r>
      <rPr>
        <b/>
        <vertAlign val="subscript"/>
        <sz val="8"/>
        <rFont val="Arial"/>
        <family val="2"/>
      </rPr>
      <t>fish</t>
    </r>
  </si>
  <si>
    <r>
      <t>B</t>
    </r>
    <r>
      <rPr>
        <b/>
        <vertAlign val="subscript"/>
        <sz val="8"/>
        <rFont val="Arial"/>
        <family val="2"/>
      </rPr>
      <t>crust</t>
    </r>
  </si>
  <si>
    <r>
      <t>B</t>
    </r>
    <r>
      <rPr>
        <b/>
        <vertAlign val="subscript"/>
        <sz val="8"/>
        <rFont val="Arial"/>
        <family val="2"/>
      </rPr>
      <t>molluscs</t>
    </r>
  </si>
  <si>
    <r>
      <t>D</t>
    </r>
    <r>
      <rPr>
        <b/>
        <vertAlign val="subscript"/>
        <sz val="8"/>
        <rFont val="Arial"/>
        <family val="2"/>
      </rPr>
      <t>ex,deposit</t>
    </r>
  </si>
  <si>
    <r>
      <t>D</t>
    </r>
    <r>
      <rPr>
        <b/>
        <vertAlign val="subscript"/>
        <sz val="8"/>
        <rFont val="Arial"/>
        <family val="2"/>
      </rPr>
      <t>ing</t>
    </r>
  </si>
  <si>
    <r>
      <t>K</t>
    </r>
    <r>
      <rPr>
        <b/>
        <vertAlign val="subscript"/>
        <sz val="8"/>
        <rFont val="Arial"/>
        <family val="2"/>
      </rPr>
      <t>d,local</t>
    </r>
  </si>
  <si>
    <r>
      <t>K</t>
    </r>
    <r>
      <rPr>
        <b/>
        <vertAlign val="subscript"/>
        <sz val="8"/>
        <rFont val="Arial"/>
        <family val="2"/>
      </rPr>
      <t>d,regional</t>
    </r>
  </si>
  <si>
    <t>λ</t>
  </si>
  <si>
    <t>Consistent with atmospheric and freshwater</t>
  </si>
  <si>
    <t>Based on North Sea South West local compartment</t>
  </si>
  <si>
    <t>Co-58</t>
  </si>
  <si>
    <t>Mn-54</t>
  </si>
  <si>
    <t>Zn-65</t>
  </si>
  <si>
    <t>Volumetric exchange, local/regional compartments</t>
  </si>
  <si>
    <r>
      <rPr>
        <sz val="8"/>
        <rFont val="Symbol"/>
        <family val="1"/>
        <charset val="2"/>
      </rPr>
      <t>D</t>
    </r>
    <r>
      <rPr>
        <sz val="8"/>
        <rFont val="Arial"/>
        <family val="2"/>
      </rPr>
      <t>V</t>
    </r>
    <r>
      <rPr>
        <vertAlign val="subscript"/>
        <sz val="8"/>
        <rFont val="Arial"/>
        <family val="2"/>
      </rPr>
      <t>l,r</t>
    </r>
  </si>
  <si>
    <r>
      <t>m</t>
    </r>
    <r>
      <rPr>
        <vertAlign val="superscript"/>
        <sz val="8"/>
        <rFont val="Arial"/>
        <family val="2"/>
      </rPr>
      <t>3</t>
    </r>
    <r>
      <rPr>
        <sz val="8"/>
        <rFont val="Arial"/>
        <family val="2"/>
      </rPr>
      <t xml:space="preserve"> a</t>
    </r>
    <r>
      <rPr>
        <vertAlign val="superscript"/>
        <sz val="8"/>
        <rFont val="Arial"/>
        <family val="2"/>
      </rPr>
      <t>-1</t>
    </r>
  </si>
  <si>
    <t>Volumetric exchange, regional/global oceans</t>
  </si>
  <si>
    <r>
      <rPr>
        <sz val="8"/>
        <rFont val="Symbol"/>
        <family val="1"/>
        <charset val="2"/>
      </rPr>
      <t>D</t>
    </r>
    <r>
      <rPr>
        <sz val="8"/>
        <rFont val="Arial"/>
        <family val="2"/>
      </rPr>
      <t>V</t>
    </r>
    <r>
      <rPr>
        <vertAlign val="subscript"/>
        <sz val="8"/>
        <rFont val="Arial"/>
        <family val="2"/>
      </rPr>
      <t>r,g</t>
    </r>
  </si>
  <si>
    <t>I-131</t>
  </si>
  <si>
    <r>
      <t>Crust'ns (kg km</t>
    </r>
    <r>
      <rPr>
        <vertAlign val="superscript"/>
        <sz val="8"/>
        <rFont val="Arial"/>
        <family val="2"/>
      </rPr>
      <t>-1</t>
    </r>
    <r>
      <rPr>
        <sz val="8"/>
        <rFont val="Arial"/>
        <family val="2"/>
      </rPr>
      <t>)</t>
    </r>
  </si>
  <si>
    <r>
      <t>Mar. fish (kg km</t>
    </r>
    <r>
      <rPr>
        <vertAlign val="superscript"/>
        <sz val="8"/>
        <rFont val="Arial"/>
        <family val="2"/>
      </rPr>
      <t>-2</t>
    </r>
    <r>
      <rPr>
        <sz val="8"/>
        <rFont val="Arial"/>
        <family val="2"/>
      </rPr>
      <t>)</t>
    </r>
  </si>
  <si>
    <r>
      <t>Per caput consumption rates
(kg y</t>
    </r>
    <r>
      <rPr>
        <vertAlign val="superscript"/>
        <sz val="8"/>
        <rFont val="Arial"/>
        <family val="2"/>
      </rPr>
      <t>-1</t>
    </r>
    <r>
      <rPr>
        <sz val="8"/>
        <rFont val="Arial"/>
        <family val="2"/>
      </rPr>
      <t>)</t>
    </r>
  </si>
  <si>
    <t>Crustac-eans</t>
  </si>
  <si>
    <t>S-35</t>
  </si>
  <si>
    <t>2.0</t>
  </si>
  <si>
    <t>Released for UNSCEAR 63rd Session.</t>
  </si>
  <si>
    <t>Notes</t>
  </si>
  <si>
    <t>The designations employed and the presentation of material in this publication do not imply the expression of any opinion whatsoever on the part of the Secretariat of the United Nations concerning the legal status of any country, territory, city or area, or of its authorities, or concerning the delimitation of its frontiers or boundaries.</t>
  </si>
  <si>
    <t>United Nations Scientific Committee on the Effects of Atomic Radiation</t>
  </si>
  <si>
    <t>UNSCEAR 2016 Report, Annex A</t>
  </si>
  <si>
    <t>Methodology for estimating public exposures due to radioactive discharges</t>
  </si>
  <si>
    <t>Information on uniform resource locators and links to Internet sites contained in the present publication are provided for the convenience of the reader and are correct at the time of approval by the Committee. The United Nations takes no responsibility for the continued accuracy of that information or for the content of any external website.</t>
  </si>
  <si>
    <r>
      <rPr>
        <sz val="12"/>
        <color theme="1"/>
        <rFont val="Symbol"/>
        <family val="1"/>
        <charset val="2"/>
      </rPr>
      <t>Ó</t>
    </r>
    <r>
      <rPr>
        <sz val="12"/>
        <color theme="1"/>
        <rFont val="Times New Roman"/>
        <family val="1"/>
      </rPr>
      <t xml:space="preserve"> United Nations, May 2018. All rights reserved, worldwide.</t>
    </r>
  </si>
  <si>
    <t>This publication has not been formally edited.</t>
  </si>
  <si>
    <t>ELECTRONIC ATTACHMENT 5 (Workbook: Marine)</t>
  </si>
  <si>
    <r>
      <t xml:space="preserve">This workbook calculates the </t>
    </r>
    <r>
      <rPr>
        <b/>
        <sz val="8"/>
        <rFont val="Arial"/>
        <family val="2"/>
      </rPr>
      <t>dose per unit discharge</t>
    </r>
    <r>
      <rPr>
        <sz val="8"/>
        <rFont val="Arial"/>
        <family val="2"/>
      </rPr>
      <t xml:space="preserve"> by pathway for releases to marine environments.  It starts by calculating activity concentration in the local and regional compartments of the marine model, activity concentrations in marine foods and beach sediment, and total dose.  Because catch and consumption rates of marine foods are dependent on geographic region, doses are also presented by geographic region.  Collective doses are also calculated for the local and regional components using area and coastline length. </t>
    </r>
  </si>
  <si>
    <t>3.0</t>
  </si>
  <si>
    <t>Malcolm Crick</t>
  </si>
  <si>
    <t>World average</t>
  </si>
  <si>
    <t>Local component</t>
  </si>
  <si>
    <r>
      <t>Local and regional components of collective dose per unit discharge by geographical region (manSv y</t>
    </r>
    <r>
      <rPr>
        <b/>
        <vertAlign val="superscript"/>
        <sz val="12"/>
        <rFont val="Arial"/>
        <family val="2"/>
      </rPr>
      <t>-1</t>
    </r>
    <r>
      <rPr>
        <b/>
        <sz val="12"/>
        <rFont val="Arial"/>
        <family val="2"/>
      </rPr>
      <t xml:space="preserve"> Bq</t>
    </r>
    <r>
      <rPr>
        <b/>
        <vertAlign val="superscript"/>
        <sz val="12"/>
        <rFont val="Arial"/>
        <family val="2"/>
      </rPr>
      <t>-1</t>
    </r>
    <r>
      <rPr>
        <b/>
        <sz val="12"/>
        <rFont val="Arial"/>
        <family val="2"/>
      </rPr>
      <t xml:space="preserve"> s)</t>
    </r>
  </si>
  <si>
    <t>Unit</t>
  </si>
  <si>
    <t>Regional component</t>
  </si>
  <si>
    <t>Estimation of public exposures due to radioactive discharges to marine environments</t>
  </si>
  <si>
    <t>Citations in square brackets refer to the references on pages 127-135 of annex A</t>
  </si>
  <si>
    <t>Released for publication to UNSCEAR website</t>
  </si>
  <si>
    <t>Other parameters and their values</t>
  </si>
  <si>
    <t>Intermediate calcs</t>
  </si>
  <si>
    <t>Intermediate calculations</t>
  </si>
  <si>
    <t>Worksheet</t>
  </si>
  <si>
    <r>
      <t xml:space="preserve">This worksheet. Includes an outline description of the workbook's purpose (above), version control (below) and a list of the contents
(this list). Note that the </t>
    </r>
    <r>
      <rPr>
        <i/>
        <sz val="8"/>
        <rFont val="Arial"/>
        <family val="2"/>
      </rPr>
      <t>Worksheet</t>
    </r>
    <r>
      <rPr>
        <sz val="8"/>
        <rFont val="Arial"/>
        <family val="2"/>
      </rPr>
      <t xml:space="preserve"> column has hyperlinks to the relevant worksheet: click the link once to go to the selected worksheet.</t>
    </r>
  </si>
  <si>
    <t>Other parameters including some habit data and food consumption rates by geographical region</t>
  </si>
  <si>
    <t>Calculations for individual doses from all pathways by geographical region</t>
  </si>
  <si>
    <t>Calculations for local and regional components of collective doses by geographical region</t>
  </si>
  <si>
    <t>[I3]</t>
  </si>
  <si>
    <t>[E2]</t>
  </si>
  <si>
    <t>[I14]</t>
  </si>
  <si>
    <t>[I9]</t>
  </si>
  <si>
    <t>[I2]</t>
  </si>
  <si>
    <t>[A2]</t>
  </si>
  <si>
    <t>Typical values from [S7]</t>
  </si>
  <si>
    <t>Water flow rate constant, regional to global</t>
  </si>
  <si>
    <t>Density of beach sediment</t>
  </si>
  <si>
    <t>Thickness of beach sediment</t>
  </si>
  <si>
    <t>Fraction of fish caught in local compartment</t>
  </si>
  <si>
    <t>Fraction of crustaceans caught in local compartment</t>
  </si>
  <si>
    <t>Fraction of molluscs caught in local compartment</t>
  </si>
  <si>
    <t>Fraction of fish caught in regional compartment</t>
  </si>
  <si>
    <t>Fraction of crustaceans caught in regional compartment</t>
  </si>
  <si>
    <t>Fraction of molluscs caught in regional compartment</t>
  </si>
  <si>
    <t>Edible fraction of fish catch</t>
  </si>
  <si>
    <t>Edible fraction of crustacean catch</t>
  </si>
  <si>
    <t>Edible fraction of mollusc catch</t>
  </si>
  <si>
    <t>Length of coastline, local compartment</t>
  </si>
  <si>
    <t>Length of coastline, regional compartment</t>
  </si>
  <si>
    <t>Geometry factor for beaches for external dose coefficients</t>
  </si>
  <si>
    <t>[S6]</t>
  </si>
  <si>
    <t>Nord-Cotentin [R1]</t>
  </si>
  <si>
    <t>Region-specific data</t>
  </si>
  <si>
    <t>UNEP region:</t>
  </si>
  <si>
    <t>Intermediate calculations, including concentrations in seafood and beach sediments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</si>
</sst>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E+00;\-0.0E+00;0"/>
    <numFmt numFmtId="165" formatCode="0.00E+00;\-00.0E+00;0"/>
    <numFmt numFmtId="166" formatCode="0.0E+00"/>
    <numFmt numFmtId="167" formatCode="0E+00;\-0E+00;0"/>
    <numFmt numFmtId="168" formatCode="0E+00"/>
  </numFmts>
  <fonts count="28">
    <font>
      <sz val="8"/>
      <name val="Arial"/>
    </font>
    <font>
      <b/>
      <sz val="12"/>
      <name val="Arial"/>
      <family val="2"/>
    </font>
    <font>
      <b/>
      <sz val="10"/>
      <name val="Arial"/>
      <family val="2"/>
    </font>
    <font>
      <b/>
      <sz val="8"/>
      <name val="Arial"/>
      <family val="2"/>
    </font>
    <font>
      <i/>
      <sz val="8"/>
      <name val="Arial"/>
      <family val="2"/>
    </font>
    <font>
      <sz val="8"/>
      <name val="Arial"/>
      <family val="2"/>
    </font>
    <font>
      <u/>
      <sz val="8"/>
      <color indexed="12"/>
      <name val="Arial"/>
      <family val="2"/>
    </font>
    <font>
      <b/>
      <vertAlign val="superscript"/>
      <sz val="8"/>
      <name val="Arial"/>
      <family val="2"/>
    </font>
    <font>
      <b/>
      <vertAlign val="subscript"/>
      <sz val="8"/>
      <name val="Arial"/>
      <family val="2"/>
    </font>
    <font>
      <sz val="10"/>
      <name val="Arial"/>
      <family val="2"/>
    </font>
    <font>
      <sz val="8"/>
      <name val="Helvetica (PCL6)"/>
    </font>
    <font>
      <sz val="11"/>
      <color theme="1"/>
      <name val="Calibri"/>
      <family val="2"/>
      <scheme val="minor"/>
    </font>
    <font>
      <vertAlign val="subscript"/>
      <sz val="8"/>
      <name val="Arial"/>
      <family val="2"/>
    </font>
    <font>
      <vertAlign val="superscript"/>
      <sz val="8"/>
      <name val="Arial"/>
      <family val="2"/>
    </font>
    <font>
      <sz val="8.5"/>
      <name val="Myriad Pro"/>
      <family val="2"/>
    </font>
    <font>
      <sz val="8"/>
      <name val="Symbol"/>
      <family val="1"/>
      <charset val="2"/>
    </font>
    <font>
      <b/>
      <sz val="9"/>
      <name val="Arial"/>
      <family val="2"/>
    </font>
    <font>
      <b/>
      <sz val="8"/>
      <name val="Symbol"/>
      <family val="1"/>
      <charset val="2"/>
    </font>
    <font>
      <b/>
      <vertAlign val="superscript"/>
      <sz val="12"/>
      <name val="Arial"/>
      <family val="2"/>
    </font>
    <font>
      <sz val="8"/>
      <color theme="1"/>
      <name val="Arial"/>
      <family val="2"/>
    </font>
    <font>
      <sz val="20"/>
      <color theme="1"/>
      <name val="Times New Roman"/>
      <family val="1"/>
    </font>
    <font>
      <sz val="12"/>
      <color theme="1"/>
      <name val="Times New Roman"/>
      <family val="1"/>
    </font>
    <font>
      <sz val="14"/>
      <color theme="1"/>
      <name val="Times New Roman"/>
      <family val="1"/>
    </font>
    <font>
      <b/>
      <sz val="12"/>
      <color theme="1"/>
      <name val="Arial"/>
      <family val="2"/>
    </font>
    <font>
      <b/>
      <sz val="14"/>
      <color theme="1"/>
      <name val="Times New Roman"/>
      <family val="1"/>
    </font>
    <font>
      <b/>
      <sz val="18"/>
      <color theme="1"/>
      <name val="Times New Roman"/>
      <family val="1"/>
    </font>
    <font>
      <sz val="12"/>
      <color theme="1"/>
      <name val="Times New Roman"/>
      <family val="1"/>
      <charset val="2"/>
    </font>
    <font>
      <sz val="12"/>
      <color theme="1"/>
      <name val="Symbol"/>
      <family val="1"/>
      <charset val="2"/>
    </font>
  </fonts>
  <fills count="8">
    <fill>
      <patternFill patternType="none"/>
    </fill>
    <fill>
      <patternFill patternType="gray125"/>
    </fill>
    <fill>
      <patternFill patternType="solid">
        <fgColor indexed="50"/>
        <bgColor indexed="64"/>
      </patternFill>
    </fill>
    <fill>
      <patternFill patternType="solid">
        <fgColor rgb="FF92D050"/>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6" tint="0.79998168889431442"/>
        <bgColor indexed="64"/>
      </patternFill>
    </fill>
  </fills>
  <borders count="1">
    <border>
      <left/>
      <right/>
      <top/>
      <bottom/>
      <diagonal/>
    </border>
  </borders>
  <cellStyleXfs count="12">
    <xf numFmtId="0" fontId="0" fillId="0" borderId="0">
      <alignment vertical="top"/>
    </xf>
    <xf numFmtId="0" fontId="6" fillId="0" borderId="0" applyNumberFormat="0" applyFill="0" applyBorder="0" applyAlignment="0" applyProtection="0">
      <alignment vertical="top"/>
      <protection locked="0"/>
    </xf>
    <xf numFmtId="0" fontId="5" fillId="0" borderId="0">
      <alignment vertical="top"/>
    </xf>
    <xf numFmtId="0" fontId="5" fillId="0" borderId="0"/>
    <xf numFmtId="0" fontId="9" fillId="0" borderId="0"/>
    <xf numFmtId="0" fontId="11" fillId="0" borderId="0"/>
    <xf numFmtId="0" fontId="10" fillId="0" borderId="0"/>
    <xf numFmtId="0" fontId="5" fillId="0" borderId="0">
      <alignment vertical="top"/>
    </xf>
    <xf numFmtId="0" fontId="5" fillId="0" borderId="0">
      <alignment vertical="top"/>
    </xf>
    <xf numFmtId="0" fontId="19" fillId="0" borderId="0"/>
    <xf numFmtId="0" fontId="5" fillId="0" borderId="0">
      <alignment vertical="top"/>
    </xf>
    <xf numFmtId="0" fontId="19" fillId="0" borderId="0"/>
  </cellStyleXfs>
  <cellXfs count="122">
    <xf numFmtId="0" fontId="0" fillId="0" borderId="0" xfId="0">
      <alignment vertical="top"/>
    </xf>
    <xf numFmtId="0" fontId="1" fillId="0" borderId="0" xfId="0" applyFont="1">
      <alignment vertical="top"/>
    </xf>
    <xf numFmtId="0" fontId="0" fillId="0" borderId="0" xfId="0" applyFill="1">
      <alignment vertical="top"/>
    </xf>
    <xf numFmtId="0" fontId="6" fillId="0" borderId="0" xfId="1" applyProtection="1">
      <alignment vertical="top"/>
    </xf>
    <xf numFmtId="0" fontId="5" fillId="0" borderId="0" xfId="0" applyFont="1" applyFill="1" applyBorder="1" applyAlignment="1">
      <alignment vertical="top" wrapText="1"/>
    </xf>
    <xf numFmtId="0" fontId="1" fillId="0" borderId="0" xfId="2" applyFont="1" applyBorder="1">
      <alignment vertical="top"/>
    </xf>
    <xf numFmtId="0" fontId="5" fillId="0" borderId="0" xfId="2" applyBorder="1">
      <alignment vertical="top"/>
    </xf>
    <xf numFmtId="0" fontId="6" fillId="0" borderId="0" xfId="1" applyBorder="1" applyProtection="1">
      <alignment vertical="top"/>
    </xf>
    <xf numFmtId="0" fontId="2" fillId="2" borderId="0" xfId="2" applyFont="1" applyFill="1" applyBorder="1">
      <alignment vertical="top"/>
    </xf>
    <xf numFmtId="0" fontId="3" fillId="0" borderId="0" xfId="2" applyFont="1" applyBorder="1" applyAlignment="1">
      <alignment horizontal="center" vertical="top" wrapText="1"/>
    </xf>
    <xf numFmtId="0" fontId="3" fillId="0" borderId="0" xfId="2" applyFont="1" applyBorder="1" applyAlignment="1">
      <alignment vertical="top" wrapText="1"/>
    </xf>
    <xf numFmtId="0" fontId="5" fillId="0" borderId="0" xfId="2" applyFont="1" applyBorder="1" applyAlignment="1">
      <alignment vertical="top" wrapText="1"/>
    </xf>
    <xf numFmtId="0" fontId="5" fillId="0" borderId="0" xfId="3"/>
    <xf numFmtId="164" fontId="5" fillId="0" borderId="0" xfId="4" applyNumberFormat="1" applyFont="1" applyFill="1" applyBorder="1" applyAlignment="1">
      <alignment horizontal="right" vertical="top"/>
    </xf>
    <xf numFmtId="0" fontId="5" fillId="0" borderId="0" xfId="3" applyFont="1"/>
    <xf numFmtId="0" fontId="5" fillId="0" borderId="0" xfId="2" applyFont="1" applyFill="1" applyBorder="1" applyAlignment="1">
      <alignment vertical="top" wrapText="1"/>
    </xf>
    <xf numFmtId="0" fontId="5" fillId="0" borderId="0" xfId="3" applyFont="1" applyFill="1"/>
    <xf numFmtId="0" fontId="5" fillId="0" borderId="0" xfId="3" applyFill="1"/>
    <xf numFmtId="0" fontId="5" fillId="0" borderId="0" xfId="0" applyFont="1" applyFill="1" applyAlignment="1">
      <alignment vertical="top" wrapText="1"/>
    </xf>
    <xf numFmtId="0" fontId="0" fillId="0" borderId="0" xfId="0" applyFill="1" applyAlignment="1">
      <alignment vertical="top" wrapText="1"/>
    </xf>
    <xf numFmtId="0" fontId="0" fillId="3" borderId="0" xfId="0" applyFill="1" applyAlignment="1">
      <alignment vertical="top" wrapText="1"/>
    </xf>
    <xf numFmtId="0" fontId="6" fillId="4" borderId="0" xfId="1" applyFill="1" applyAlignment="1" applyProtection="1">
      <alignment horizontal="right" vertical="top"/>
    </xf>
    <xf numFmtId="0" fontId="5" fillId="4" borderId="0" xfId="0" applyFont="1" applyFill="1" applyAlignment="1">
      <alignment vertical="top" wrapText="1"/>
    </xf>
    <xf numFmtId="0" fontId="1" fillId="0" borderId="0" xfId="0" applyFont="1" applyFill="1">
      <alignment vertical="top"/>
    </xf>
    <xf numFmtId="0" fontId="3" fillId="0" borderId="0" xfId="0" applyFont="1" applyFill="1" applyAlignment="1">
      <alignment horizontal="right" vertical="top"/>
    </xf>
    <xf numFmtId="0" fontId="3" fillId="0" borderId="0" xfId="0" applyFont="1" applyFill="1" applyAlignment="1">
      <alignment horizontal="right"/>
    </xf>
    <xf numFmtId="0" fontId="3" fillId="0" borderId="0" xfId="0" applyFont="1" applyFill="1" applyAlignment="1">
      <alignment vertical="top" wrapText="1"/>
    </xf>
    <xf numFmtId="0" fontId="0" fillId="0" borderId="0" xfId="0" applyFill="1" applyAlignment="1">
      <alignment horizontal="right" vertical="top"/>
    </xf>
    <xf numFmtId="0" fontId="3" fillId="0" borderId="0" xfId="0" applyFont="1" applyFill="1">
      <alignment vertical="top"/>
    </xf>
    <xf numFmtId="0" fontId="5" fillId="0" borderId="0" xfId="0" applyFont="1" applyFill="1">
      <alignment vertical="top"/>
    </xf>
    <xf numFmtId="0" fontId="0" fillId="3" borderId="0" xfId="0" applyFill="1">
      <alignment vertical="top"/>
    </xf>
    <xf numFmtId="0" fontId="2" fillId="3" borderId="0" xfId="0" applyFont="1" applyFill="1" applyAlignment="1">
      <alignment vertical="top" wrapText="1"/>
    </xf>
    <xf numFmtId="0" fontId="2" fillId="3" borderId="0" xfId="0" applyFont="1" applyFill="1">
      <alignment vertical="top"/>
    </xf>
    <xf numFmtId="0" fontId="6" fillId="5" borderId="0" xfId="1" applyFill="1" applyAlignment="1" applyProtection="1">
      <alignment horizontal="right" vertical="top"/>
    </xf>
    <xf numFmtId="0" fontId="5" fillId="5" borderId="0" xfId="0" applyFont="1" applyFill="1" applyAlignment="1">
      <alignment vertical="top" wrapText="1"/>
    </xf>
    <xf numFmtId="0" fontId="1" fillId="0" borderId="0" xfId="7" applyFont="1">
      <alignment vertical="top"/>
    </xf>
    <xf numFmtId="0" fontId="5" fillId="0" borderId="0" xfId="7">
      <alignment vertical="top"/>
    </xf>
    <xf numFmtId="0" fontId="2" fillId="2" borderId="0" xfId="7" applyFont="1" applyFill="1">
      <alignment vertical="top"/>
    </xf>
    <xf numFmtId="11" fontId="5" fillId="0" borderId="0" xfId="7" applyNumberFormat="1">
      <alignment vertical="top"/>
    </xf>
    <xf numFmtId="164" fontId="0" fillId="0" borderId="0" xfId="0" applyNumberFormat="1">
      <alignment vertical="top"/>
    </xf>
    <xf numFmtId="0" fontId="6" fillId="6" borderId="0" xfId="1" applyFill="1" applyAlignment="1" applyProtection="1">
      <alignment horizontal="right" vertical="top"/>
    </xf>
    <xf numFmtId="0" fontId="5" fillId="6" borderId="0" xfId="0" applyFont="1" applyFill="1" applyAlignment="1">
      <alignment vertical="top" wrapText="1"/>
    </xf>
    <xf numFmtId="165" fontId="5" fillId="0" borderId="0" xfId="2" applyNumberFormat="1" applyFill="1" applyBorder="1">
      <alignment vertical="top"/>
    </xf>
    <xf numFmtId="0" fontId="5" fillId="0" borderId="0" xfId="0" applyFont="1" applyFill="1" applyBorder="1" applyAlignment="1">
      <alignment horizontal="left" vertical="top"/>
    </xf>
    <xf numFmtId="0" fontId="2" fillId="2" borderId="0" xfId="0" applyFont="1" applyFill="1" applyAlignment="1">
      <alignment horizontal="left" vertical="top"/>
    </xf>
    <xf numFmtId="0" fontId="3" fillId="0" borderId="0" xfId="0" applyFont="1" applyFill="1" applyAlignment="1">
      <alignment horizontal="center" vertical="top"/>
    </xf>
    <xf numFmtId="0" fontId="6" fillId="2" borderId="0" xfId="1" applyFill="1" applyProtection="1">
      <alignment vertical="top"/>
    </xf>
    <xf numFmtId="164" fontId="0" fillId="7" borderId="0" xfId="0" applyNumberFormat="1" applyFill="1">
      <alignment vertical="top"/>
    </xf>
    <xf numFmtId="164" fontId="0" fillId="0" borderId="0" xfId="0" applyNumberFormat="1" applyFill="1">
      <alignment vertical="top"/>
    </xf>
    <xf numFmtId="166" fontId="5" fillId="0" borderId="0" xfId="7" applyNumberFormat="1">
      <alignment vertical="top"/>
    </xf>
    <xf numFmtId="166" fontId="0" fillId="0" borderId="0" xfId="0" applyNumberFormat="1" applyAlignment="1"/>
    <xf numFmtId="0" fontId="3" fillId="0" borderId="0" xfId="2" applyFont="1" applyFill="1" applyBorder="1" applyAlignment="1">
      <alignment horizontal="center" vertical="top"/>
    </xf>
    <xf numFmtId="0" fontId="3" fillId="0" borderId="0" xfId="2" applyFont="1" applyFill="1" applyBorder="1" applyAlignment="1">
      <alignment horizontal="center" vertical="top" wrapText="1"/>
    </xf>
    <xf numFmtId="164" fontId="5" fillId="0" borderId="0" xfId="0" applyNumberFormat="1" applyFont="1" applyFill="1" applyBorder="1" applyAlignment="1">
      <alignment vertical="top" wrapText="1"/>
    </xf>
    <xf numFmtId="0" fontId="3" fillId="0" borderId="0" xfId="2" applyFont="1" applyFill="1" applyBorder="1" applyAlignment="1">
      <alignment horizontal="center" vertical="top"/>
    </xf>
    <xf numFmtId="0" fontId="3" fillId="0" borderId="0" xfId="2" applyFont="1" applyFill="1" applyBorder="1" applyAlignment="1">
      <alignment horizontal="center" vertical="top" wrapText="1"/>
    </xf>
    <xf numFmtId="0" fontId="3" fillId="0" borderId="0" xfId="2" applyFont="1" applyBorder="1" applyAlignment="1">
      <alignment horizontal="center" vertical="top" wrapText="1"/>
    </xf>
    <xf numFmtId="0" fontId="3" fillId="2" borderId="0" xfId="0" applyFont="1" applyFill="1" applyAlignment="1">
      <alignment horizontal="center" vertical="top"/>
    </xf>
    <xf numFmtId="0" fontId="3" fillId="2" borderId="0" xfId="0" applyFont="1" applyFill="1" applyAlignment="1">
      <alignment horizontal="center" vertical="top"/>
    </xf>
    <xf numFmtId="167" fontId="5" fillId="0" borderId="0" xfId="2" applyNumberFormat="1" applyFont="1" applyFill="1" applyBorder="1" applyAlignment="1">
      <alignment vertical="top" wrapText="1"/>
    </xf>
    <xf numFmtId="0" fontId="3" fillId="2" borderId="0" xfId="0" applyFont="1" applyFill="1" applyAlignment="1">
      <alignment horizontal="center" vertical="top"/>
    </xf>
    <xf numFmtId="11" fontId="5" fillId="0" borderId="0" xfId="2" applyNumberFormat="1" applyBorder="1">
      <alignment vertical="top"/>
    </xf>
    <xf numFmtId="0" fontId="3" fillId="2" borderId="0" xfId="0" applyFont="1" applyFill="1" applyAlignment="1">
      <alignment horizontal="center" vertical="top"/>
    </xf>
    <xf numFmtId="0" fontId="3" fillId="0" borderId="0" xfId="0" applyFont="1" applyFill="1" applyAlignment="1">
      <alignment horizontal="center" vertical="top" wrapText="1"/>
    </xf>
    <xf numFmtId="164" fontId="5" fillId="0" borderId="0" xfId="0" applyNumberFormat="1" applyFont="1">
      <alignment vertical="top"/>
    </xf>
    <xf numFmtId="164" fontId="5" fillId="7" borderId="0" xfId="0" applyNumberFormat="1" applyFont="1" applyFill="1" applyBorder="1" applyAlignment="1">
      <alignment vertical="top" wrapText="1"/>
    </xf>
    <xf numFmtId="0" fontId="3" fillId="0" borderId="0" xfId="0" applyFont="1" applyFill="1" applyAlignment="1">
      <alignment vertical="top"/>
    </xf>
    <xf numFmtId="0" fontId="3" fillId="7" borderId="0" xfId="0" applyFont="1" applyFill="1" applyAlignment="1">
      <alignment vertical="top" wrapText="1"/>
    </xf>
    <xf numFmtId="166" fontId="14" fillId="0" borderId="0" xfId="8" applyNumberFormat="1" applyFont="1" applyFill="1" applyBorder="1" applyAlignment="1">
      <alignment horizontal="center" vertical="top" wrapText="1"/>
    </xf>
    <xf numFmtId="166" fontId="5" fillId="0" borderId="0" xfId="8" applyNumberFormat="1">
      <alignment vertical="top"/>
    </xf>
    <xf numFmtId="0" fontId="2" fillId="2" borderId="0" xfId="0" applyFont="1" applyFill="1" applyAlignment="1">
      <alignment horizontal="center" vertical="top"/>
    </xf>
    <xf numFmtId="11" fontId="0" fillId="0" borderId="0" xfId="0" applyNumberFormat="1" applyAlignment="1"/>
    <xf numFmtId="168" fontId="0" fillId="0" borderId="0" xfId="0" applyNumberFormat="1" applyAlignment="1"/>
    <xf numFmtId="14" fontId="0" fillId="0" borderId="0" xfId="0" applyNumberFormat="1" applyFill="1">
      <alignment vertical="top"/>
    </xf>
    <xf numFmtId="0" fontId="5" fillId="0" borderId="0" xfId="7" applyNumberFormat="1">
      <alignment vertical="top"/>
    </xf>
    <xf numFmtId="167" fontId="5" fillId="0" borderId="0" xfId="2" applyNumberFormat="1" applyFont="1" applyFill="1" applyBorder="1" applyAlignment="1">
      <alignment horizontal="center" vertical="top" wrapText="1"/>
    </xf>
    <xf numFmtId="0" fontId="5" fillId="0" borderId="0" xfId="0" applyFont="1" applyFill="1" applyBorder="1" applyAlignment="1">
      <alignment vertical="top"/>
    </xf>
    <xf numFmtId="164" fontId="0" fillId="7" borderId="0" xfId="0" applyNumberFormat="1" applyFill="1" applyAlignment="1">
      <alignment vertical="top"/>
    </xf>
    <xf numFmtId="164" fontId="0" fillId="0" borderId="0" xfId="0" applyNumberFormat="1" applyFill="1" applyAlignment="1">
      <alignment vertical="top"/>
    </xf>
    <xf numFmtId="164" fontId="0" fillId="0" borderId="0" xfId="0" applyNumberFormat="1" applyAlignment="1">
      <alignment vertical="top"/>
    </xf>
    <xf numFmtId="0" fontId="0" fillId="0" borderId="0" xfId="0" applyAlignment="1">
      <alignment vertical="top"/>
    </xf>
    <xf numFmtId="11" fontId="10" fillId="0" borderId="0" xfId="6" applyNumberFormat="1" applyAlignment="1"/>
    <xf numFmtId="0" fontId="0" fillId="0" borderId="0" xfId="0" quotePrefix="1" applyFill="1">
      <alignment vertical="top"/>
    </xf>
    <xf numFmtId="0" fontId="5" fillId="0" borderId="0" xfId="0" applyFont="1" applyFill="1" applyBorder="1" applyAlignment="1">
      <alignment horizontal="left" vertical="top" wrapText="1"/>
    </xf>
    <xf numFmtId="0" fontId="5" fillId="0" borderId="0" xfId="7" applyAlignment="1">
      <alignment vertical="top" wrapText="1"/>
    </xf>
    <xf numFmtId="0" fontId="5" fillId="0" borderId="0" xfId="0" applyFont="1" applyFill="1" applyBorder="1" applyAlignment="1">
      <alignment horizontal="center" vertical="top" wrapText="1"/>
    </xf>
    <xf numFmtId="0" fontId="5" fillId="0" borderId="0" xfId="7" applyAlignment="1">
      <alignment horizontal="center" vertical="top" wrapText="1"/>
    </xf>
    <xf numFmtId="0" fontId="19" fillId="0" borderId="0" xfId="11"/>
    <xf numFmtId="0" fontId="21" fillId="0" borderId="0" xfId="11" applyFont="1"/>
    <xf numFmtId="0" fontId="24" fillId="0" borderId="0" xfId="11" applyFont="1"/>
    <xf numFmtId="0" fontId="20" fillId="0" borderId="0" xfId="11" applyFont="1" applyAlignment="1">
      <alignment horizontal="left" vertical="center" wrapText="1"/>
    </xf>
    <xf numFmtId="0" fontId="21" fillId="0" borderId="0" xfId="11" applyFont="1" applyBorder="1" applyAlignment="1">
      <alignment vertical="center" wrapText="1"/>
    </xf>
    <xf numFmtId="0" fontId="24" fillId="0" borderId="0" xfId="11" applyFont="1" applyBorder="1" applyAlignment="1"/>
    <xf numFmtId="0" fontId="22" fillId="0" borderId="0" xfId="11" applyFont="1" applyBorder="1" applyAlignment="1">
      <alignment vertical="center" wrapText="1"/>
    </xf>
    <xf numFmtId="0" fontId="23" fillId="0" borderId="0" xfId="11" applyFont="1" applyAlignment="1">
      <alignment horizontal="justify" vertical="center"/>
    </xf>
    <xf numFmtId="0" fontId="26" fillId="0" borderId="0" xfId="11" applyFont="1"/>
    <xf numFmtId="0" fontId="5" fillId="0" borderId="0" xfId="7" applyFill="1">
      <alignment vertical="top"/>
    </xf>
    <xf numFmtId="0" fontId="2" fillId="0" borderId="0" xfId="7" applyFont="1" applyFill="1">
      <alignment vertical="top"/>
    </xf>
    <xf numFmtId="0" fontId="5" fillId="0" borderId="0" xfId="7" applyFill="1" applyAlignment="1">
      <alignment vertical="top" wrapText="1"/>
    </xf>
    <xf numFmtId="0" fontId="5" fillId="0" borderId="0" xfId="2" applyFill="1" applyBorder="1">
      <alignment vertical="top"/>
    </xf>
    <xf numFmtId="0" fontId="2" fillId="0" borderId="0" xfId="2" applyFont="1" applyFill="1" applyBorder="1">
      <alignment vertical="top"/>
    </xf>
    <xf numFmtId="0" fontId="0" fillId="0" borderId="0" xfId="0" applyAlignment="1">
      <alignment horizontal="right" vertical="top"/>
    </xf>
    <xf numFmtId="0" fontId="2" fillId="2" borderId="0" xfId="0" applyFont="1" applyFill="1" applyAlignment="1">
      <alignment horizontal="right" vertical="top"/>
    </xf>
    <xf numFmtId="0" fontId="3" fillId="7" borderId="0" xfId="0" applyFont="1" applyFill="1" applyAlignment="1">
      <alignment horizontal="right" vertical="top" wrapText="1"/>
    </xf>
    <xf numFmtId="164" fontId="0" fillId="7" borderId="0" xfId="0" applyNumberFormat="1" applyFill="1" applyAlignment="1">
      <alignment horizontal="right" vertical="top"/>
    </xf>
    <xf numFmtId="0" fontId="2" fillId="0" borderId="0" xfId="0" applyFont="1" applyFill="1" applyAlignment="1">
      <alignment horizontal="left" vertical="top"/>
    </xf>
    <xf numFmtId="0" fontId="0" fillId="0" borderId="0" xfId="0" applyFill="1" applyAlignment="1">
      <alignment vertical="top"/>
    </xf>
    <xf numFmtId="0" fontId="2" fillId="0" borderId="0" xfId="0" applyFont="1" applyFill="1" applyAlignment="1">
      <alignment horizontal="center" vertical="top" wrapText="1"/>
    </xf>
    <xf numFmtId="0" fontId="3" fillId="0" borderId="0" xfId="2" applyFont="1" applyFill="1" applyBorder="1" applyAlignment="1">
      <alignment horizontal="center" vertical="top"/>
    </xf>
    <xf numFmtId="0" fontId="25" fillId="0" borderId="0" xfId="11" applyFont="1" applyAlignment="1">
      <alignment horizontal="center" vertical="center" wrapText="1"/>
    </xf>
    <xf numFmtId="0" fontId="21" fillId="0" borderId="0" xfId="11" applyFont="1" applyAlignment="1">
      <alignment horizontal="left" vertical="top" wrapText="1"/>
    </xf>
    <xf numFmtId="0" fontId="3" fillId="4" borderId="0" xfId="0" applyFont="1" applyFill="1" applyAlignment="1">
      <alignment horizontal="right" vertical="top" wrapText="1"/>
    </xf>
    <xf numFmtId="0" fontId="3" fillId="6" borderId="0" xfId="0" applyFont="1" applyFill="1" applyAlignment="1">
      <alignment horizontal="right" vertical="top" wrapText="1"/>
    </xf>
    <xf numFmtId="0" fontId="3" fillId="5" borderId="0" xfId="0" applyFont="1" applyFill="1" applyAlignment="1">
      <alignment horizontal="right" vertical="top" wrapText="1"/>
    </xf>
    <xf numFmtId="0" fontId="3" fillId="0" borderId="0" xfId="2" applyFont="1" applyFill="1" applyBorder="1" applyAlignment="1">
      <alignment horizontal="center" vertical="top"/>
    </xf>
    <xf numFmtId="0" fontId="5" fillId="0" borderId="0" xfId="0" applyFont="1" applyFill="1" applyBorder="1" applyAlignment="1">
      <alignment horizontal="center" vertical="top" wrapText="1"/>
    </xf>
    <xf numFmtId="0" fontId="5" fillId="0" borderId="0" xfId="0" applyFont="1" applyFill="1" applyBorder="1" applyAlignment="1">
      <alignment horizontal="center" vertical="top"/>
    </xf>
    <xf numFmtId="0" fontId="3" fillId="2" borderId="0" xfId="0" applyFont="1" applyFill="1" applyAlignment="1">
      <alignment horizontal="center" vertical="top"/>
    </xf>
    <xf numFmtId="0" fontId="3" fillId="2" borderId="0" xfId="0" applyFont="1" applyFill="1" applyAlignment="1">
      <alignment horizontal="center" vertical="top" wrapText="1"/>
    </xf>
    <xf numFmtId="0" fontId="16" fillId="2" borderId="0" xfId="0" applyFont="1" applyFill="1" applyAlignment="1">
      <alignment horizontal="center" vertical="top"/>
    </xf>
    <xf numFmtId="0" fontId="2" fillId="2" borderId="0" xfId="0" applyFont="1" applyFill="1" applyAlignment="1">
      <alignment horizontal="center" vertical="top"/>
    </xf>
    <xf numFmtId="0" fontId="16" fillId="2" borderId="0" xfId="0" applyFont="1" applyFill="1" applyAlignment="1">
      <alignment horizontal="center" vertical="top" wrapText="1"/>
    </xf>
  </cellXfs>
  <cellStyles count="12">
    <cellStyle name="Hyperlink" xfId="1" builtinId="8"/>
    <cellStyle name="Normal" xfId="0" builtinId="0"/>
    <cellStyle name="Normal 14" xfId="11"/>
    <cellStyle name="Normal 2" xfId="3"/>
    <cellStyle name="Normal 3" xfId="5"/>
    <cellStyle name="Normal 4" xfId="6"/>
    <cellStyle name="Normal 5" xfId="9"/>
    <cellStyle name="Normal 6" xfId="8"/>
    <cellStyle name="Normal 7" xfId="10"/>
    <cellStyle name="Normal_ICRP DC" xfId="4"/>
    <cellStyle name="Normal_UNSCEAR collective atmospheric v0.f" xfId="2"/>
    <cellStyle name="Normal_UNSCEAR Dose pud - Atmospheric" xfId="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DCDC"/>
      <rgbColor rgb="00FFFFDC"/>
      <rgbColor rgb="00DCFFDC"/>
      <rgbColor rgb="00DCFFFF"/>
      <rgbColor rgb="00DCDCFF"/>
      <rgbColor rgb="00FFDCFF"/>
      <rgbColor rgb="00DCDCD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9CC00"/>
      <color rgb="FF11FF88"/>
      <color rgb="FF00CC66"/>
      <color rgb="FF00E271"/>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38100</xdr:rowOff>
    </xdr:from>
    <xdr:to>
      <xdr:col>1</xdr:col>
      <xdr:colOff>733425</xdr:colOff>
      <xdr:row>3</xdr:row>
      <xdr:rowOff>9525</xdr:rowOff>
    </xdr:to>
    <xdr:pic>
      <xdr:nvPicPr>
        <xdr:cNvPr id="2" name="Picture 1">
          <a:extLst>
            <a:ext uri="{FF2B5EF4-FFF2-40B4-BE49-F238E27FC236}">
              <a16:creationId xmlns:a16="http://schemas.microsoft.com/office/drawing/2014/main" id="{161DE2F3-E3AA-4F1D-9B9C-DB8D4433500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38100"/>
          <a:ext cx="676275"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NSCEAR%20Dose%20pud%20-%20Atmospheri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PAGE"/>
      <sheetName val="Status"/>
      <sheetName val="Radionuclides"/>
      <sheetName val="Other parameters"/>
      <sheetName val="Concentrations"/>
      <sheetName val="Ind dose in plume"/>
      <sheetName val="Ind dose deposit"/>
      <sheetName val="Ind dose food"/>
      <sheetName val="Total doses"/>
    </sheetNames>
    <sheetDataSet>
      <sheetData sheetId="0"/>
      <sheetData sheetId="1"/>
      <sheetData sheetId="2">
        <row r="9">
          <cell r="A9" t="str">
            <v>Ac-228</v>
          </cell>
          <cell r="B9" t="str">
            <v>Th-228</v>
          </cell>
          <cell r="C9" t="b">
            <v>1</v>
          </cell>
          <cell r="D9" t="b">
            <v>0</v>
          </cell>
          <cell r="E9" t="str">
            <v>-</v>
          </cell>
          <cell r="F9">
            <v>2.4999999999999999E-8</v>
          </cell>
          <cell r="G9">
            <v>4.0277777777777778E-14</v>
          </cell>
          <cell r="H9">
            <v>1.6622202013703573E-11</v>
          </cell>
          <cell r="I9">
            <v>4.3000000000000001E-10</v>
          </cell>
          <cell r="J9">
            <v>1.42</v>
          </cell>
          <cell r="K9">
            <v>2E-3</v>
          </cell>
          <cell r="L9">
            <v>0</v>
          </cell>
          <cell r="M9">
            <v>0</v>
          </cell>
          <cell r="N9">
            <v>0</v>
          </cell>
          <cell r="O9">
            <v>0</v>
          </cell>
          <cell r="P9">
            <v>3.1409605789375806E-5</v>
          </cell>
          <cell r="Q9" t="str">
            <v>[P2]</v>
          </cell>
          <cell r="R9" t="str">
            <v>[P2]</v>
          </cell>
        </row>
        <row r="10">
          <cell r="A10" t="str">
            <v>Am-241</v>
          </cell>
          <cell r="C10" t="b">
            <v>0</v>
          </cell>
          <cell r="D10" t="b">
            <v>0</v>
          </cell>
          <cell r="E10" t="str">
            <v>M</v>
          </cell>
          <cell r="F10">
            <v>4.1999999999999998E-5</v>
          </cell>
          <cell r="G10">
            <v>6.7400000000000001E-16</v>
          </cell>
          <cell r="H10">
            <v>7.922381699036944E-9</v>
          </cell>
          <cell r="I10">
            <v>1.9999999999999999E-7</v>
          </cell>
          <cell r="J10">
            <v>1.42</v>
          </cell>
          <cell r="K10">
            <v>2E-3</v>
          </cell>
          <cell r="L10">
            <v>14800</v>
          </cell>
          <cell r="M10">
            <v>114000</v>
          </cell>
          <cell r="N10">
            <v>84.7</v>
          </cell>
          <cell r="O10">
            <v>4690</v>
          </cell>
          <cell r="P10">
            <v>5.0855050693403004E-11</v>
          </cell>
          <cell r="Q10" t="str">
            <v>[E2]</v>
          </cell>
          <cell r="R10" t="str">
            <v>[P2]</v>
          </cell>
        </row>
        <row r="11">
          <cell r="A11" t="str">
            <v>Ar-41</v>
          </cell>
          <cell r="C11" t="b">
            <v>0</v>
          </cell>
          <cell r="D11" t="b">
            <v>1</v>
          </cell>
          <cell r="E11" t="str">
            <v>n/a</v>
          </cell>
          <cell r="F11">
            <v>0</v>
          </cell>
          <cell r="G11">
            <v>6.1944444444444443E-14</v>
          </cell>
          <cell r="H11">
            <v>0</v>
          </cell>
          <cell r="I11">
            <v>0</v>
          </cell>
          <cell r="J11">
            <v>1.2</v>
          </cell>
          <cell r="K11">
            <v>0</v>
          </cell>
          <cell r="L11">
            <v>0</v>
          </cell>
          <cell r="M11">
            <v>0</v>
          </cell>
          <cell r="N11">
            <v>0</v>
          </cell>
          <cell r="O11">
            <v>0</v>
          </cell>
          <cell r="P11">
            <v>1.0538636206287558E-4</v>
          </cell>
          <cell r="Q11" t="str">
            <v>[P2]</v>
          </cell>
        </row>
        <row r="12">
          <cell r="A12" t="str">
            <v>Ba-137m</v>
          </cell>
          <cell r="C12" t="b">
            <v>1</v>
          </cell>
          <cell r="D12" t="b">
            <v>0</v>
          </cell>
          <cell r="E12" t="str">
            <v>M</v>
          </cell>
          <cell r="F12">
            <v>0</v>
          </cell>
          <cell r="G12">
            <v>2.7083333333333336E-14</v>
          </cell>
          <cell r="H12">
            <v>1.6567779411559613E-7</v>
          </cell>
          <cell r="I12">
            <v>0</v>
          </cell>
          <cell r="J12">
            <v>1.42</v>
          </cell>
          <cell r="K12">
            <v>2E-3</v>
          </cell>
          <cell r="L12">
            <v>0.68</v>
          </cell>
          <cell r="M12">
            <v>13.3</v>
          </cell>
          <cell r="N12">
            <v>0.108</v>
          </cell>
          <cell r="O12">
            <v>2.34E-6</v>
          </cell>
          <cell r="P12">
            <v>4.5268232795189741E-3</v>
          </cell>
          <cell r="Q12" t="str">
            <v>[P2]</v>
          </cell>
          <cell r="R12" t="str">
            <v>[P2]</v>
          </cell>
        </row>
        <row r="13">
          <cell r="A13" t="str">
            <v>Bi-210</v>
          </cell>
          <cell r="C13" t="b">
            <v>1</v>
          </cell>
          <cell r="D13" t="b">
            <v>0</v>
          </cell>
          <cell r="E13" t="str">
            <v>-</v>
          </cell>
          <cell r="F13">
            <v>9.2999999999999999E-8</v>
          </cell>
          <cell r="G13">
            <v>2.58E-16</v>
          </cell>
          <cell r="H13">
            <v>2.1825905875859486E-11</v>
          </cell>
          <cell r="I13">
            <v>1.3000000000000001E-9</v>
          </cell>
          <cell r="J13">
            <v>1.42</v>
          </cell>
          <cell r="K13">
            <v>2E-3</v>
          </cell>
          <cell r="L13">
            <v>0</v>
          </cell>
          <cell r="M13">
            <v>0</v>
          </cell>
          <cell r="N13">
            <v>0</v>
          </cell>
          <cell r="O13">
            <v>0</v>
          </cell>
          <cell r="P13">
            <v>1.6006657645723072E-6</v>
          </cell>
          <cell r="Q13" t="str">
            <v>[E2]</v>
          </cell>
          <cell r="R13" t="str">
            <v>[E2]</v>
          </cell>
        </row>
        <row r="14">
          <cell r="A14" t="str">
            <v>Bi-214</v>
          </cell>
          <cell r="B14" t="str">
            <v>Po-214</v>
          </cell>
          <cell r="C14" t="b">
            <v>1</v>
          </cell>
          <cell r="D14" t="b">
            <v>0</v>
          </cell>
          <cell r="E14" t="str">
            <v>-</v>
          </cell>
          <cell r="F14">
            <v>1.4E-8</v>
          </cell>
          <cell r="G14">
            <v>7.1388888888888895E-14</v>
          </cell>
          <cell r="H14">
            <v>2.4804799018382064E-12</v>
          </cell>
          <cell r="I14">
            <v>1.0999999999999999E-10</v>
          </cell>
          <cell r="J14">
            <v>1.42</v>
          </cell>
          <cell r="K14">
            <v>2E-3</v>
          </cell>
          <cell r="L14">
            <v>5.43</v>
          </cell>
          <cell r="M14">
            <v>104</v>
          </cell>
          <cell r="N14">
            <v>1.42</v>
          </cell>
          <cell r="O14">
            <v>1.6500000000000001E-2</v>
          </cell>
          <cell r="P14">
            <v>5.8052527685087548E-4</v>
          </cell>
          <cell r="Q14" t="str">
            <v>[P2]</v>
          </cell>
          <cell r="R14" t="str">
            <v>[E2]</v>
          </cell>
        </row>
        <row r="15">
          <cell r="A15" t="str">
            <v>C-14</v>
          </cell>
          <cell r="C15" t="b">
            <v>0</v>
          </cell>
          <cell r="D15" t="b">
            <v>0</v>
          </cell>
          <cell r="E15" t="str">
            <v>M</v>
          </cell>
          <cell r="F15">
            <v>2.0000000000000001E-9</v>
          </cell>
          <cell r="G15">
            <v>2.6E-18</v>
          </cell>
          <cell r="H15">
            <v>0</v>
          </cell>
          <cell r="I15">
            <v>5.7999999999999996E-10</v>
          </cell>
          <cell r="J15">
            <v>1.4</v>
          </cell>
          <cell r="K15">
            <v>0</v>
          </cell>
          <cell r="L15" t="e">
            <v>#N/A</v>
          </cell>
          <cell r="M15" t="e">
            <v>#N/A</v>
          </cell>
          <cell r="N15" t="e">
            <v>#N/A</v>
          </cell>
          <cell r="O15" t="e">
            <v>#N/A</v>
          </cell>
          <cell r="P15">
            <v>3.8358731081481286E-12</v>
          </cell>
          <cell r="Q15" t="str">
            <v>[E2]</v>
          </cell>
        </row>
        <row r="16">
          <cell r="A16" t="str">
            <v>Co-58</v>
          </cell>
          <cell r="C16" t="b">
            <v>0</v>
          </cell>
          <cell r="D16" t="b">
            <v>0</v>
          </cell>
          <cell r="E16" t="str">
            <v>M</v>
          </cell>
          <cell r="F16">
            <v>1.6000000000000001E-9</v>
          </cell>
          <cell r="G16">
            <v>4.5000000000000004E-14</v>
          </cell>
          <cell r="H16">
            <v>4.9816884691907957E-9</v>
          </cell>
          <cell r="I16">
            <v>7.4000000000000003E-10</v>
          </cell>
          <cell r="J16">
            <v>1.42</v>
          </cell>
          <cell r="K16">
            <v>2E-3</v>
          </cell>
          <cell r="L16">
            <v>53200</v>
          </cell>
          <cell r="M16">
            <v>92600</v>
          </cell>
          <cell r="N16">
            <v>389000</v>
          </cell>
          <cell r="O16">
            <v>736000</v>
          </cell>
          <cell r="P16">
            <v>1.1331266683667237E-7</v>
          </cell>
          <cell r="Q16" t="str">
            <v>[P2]</v>
          </cell>
          <cell r="R16" t="str">
            <v>[P2]</v>
          </cell>
        </row>
        <row r="17">
          <cell r="A17" t="str">
            <v>Co-60</v>
          </cell>
          <cell r="C17" t="b">
            <v>0</v>
          </cell>
          <cell r="D17" t="b">
            <v>0</v>
          </cell>
          <cell r="E17" t="str">
            <v>M</v>
          </cell>
          <cell r="F17">
            <v>1E-8</v>
          </cell>
          <cell r="G17">
            <v>1.2055555555555555E-13</v>
          </cell>
          <cell r="H17">
            <v>2.0180243020479361E-7</v>
          </cell>
          <cell r="I17">
            <v>3.3999999999999998E-9</v>
          </cell>
          <cell r="J17">
            <v>1.42</v>
          </cell>
          <cell r="K17">
            <v>2E-3</v>
          </cell>
          <cell r="L17">
            <v>106000</v>
          </cell>
          <cell r="M17">
            <v>149000</v>
          </cell>
          <cell r="N17">
            <v>2280000</v>
          </cell>
          <cell r="O17">
            <v>13100000</v>
          </cell>
          <cell r="P17">
            <v>4.1699018990113409E-9</v>
          </cell>
          <cell r="Q17" t="str">
            <v>[P2]</v>
          </cell>
          <cell r="R17" t="str">
            <v>[P2]</v>
          </cell>
        </row>
        <row r="18">
          <cell r="A18" t="str">
            <v>Cs-134</v>
          </cell>
          <cell r="C18" t="b">
            <v>0</v>
          </cell>
          <cell r="D18" t="b">
            <v>0</v>
          </cell>
          <cell r="E18" t="str">
            <v>F</v>
          </cell>
          <cell r="F18">
            <v>6.6000000000000004E-9</v>
          </cell>
          <cell r="G18">
            <v>7.1388888888888895E-14</v>
          </cell>
          <cell r="H18">
            <v>6.2282481187886161E-8</v>
          </cell>
          <cell r="I18">
            <v>1.9000000000000001E-8</v>
          </cell>
          <cell r="J18">
            <v>1.42</v>
          </cell>
          <cell r="K18">
            <v>2E-3</v>
          </cell>
          <cell r="L18">
            <v>491000</v>
          </cell>
          <cell r="M18">
            <v>137000</v>
          </cell>
          <cell r="N18">
            <v>247000</v>
          </cell>
          <cell r="O18">
            <v>1230000</v>
          </cell>
          <cell r="P18">
            <v>1.0659337007608526E-8</v>
          </cell>
          <cell r="Q18" t="str">
            <v>[P2]</v>
          </cell>
          <cell r="R18" t="str">
            <v>[P2]</v>
          </cell>
        </row>
        <row r="19">
          <cell r="A19" t="str">
            <v>Cs-135</v>
          </cell>
          <cell r="C19" t="b">
            <v>1</v>
          </cell>
          <cell r="D19" t="b">
            <v>0</v>
          </cell>
          <cell r="E19" t="str">
            <v>F</v>
          </cell>
          <cell r="F19">
            <v>6.9E-10</v>
          </cell>
          <cell r="G19">
            <v>9.5000000000000003E-18</v>
          </cell>
          <cell r="H19">
            <v>2.3865093668230906E-11</v>
          </cell>
          <cell r="I19">
            <v>2.0000000000000001E-9</v>
          </cell>
          <cell r="J19">
            <v>1.42</v>
          </cell>
          <cell r="K19">
            <v>2E-3</v>
          </cell>
          <cell r="L19">
            <v>703000</v>
          </cell>
          <cell r="M19">
            <v>329000</v>
          </cell>
          <cell r="N19">
            <v>304000</v>
          </cell>
          <cell r="O19">
            <v>1560000</v>
          </cell>
          <cell r="P19">
            <v>9.5563273520385989E-15</v>
          </cell>
          <cell r="Q19" t="str">
            <v>[E2]</v>
          </cell>
          <cell r="R19" t="str">
            <v>[E2]</v>
          </cell>
        </row>
        <row r="20">
          <cell r="A20" t="str">
            <v>Cs-137</v>
          </cell>
          <cell r="B20" t="str">
            <v>Ba-137m</v>
          </cell>
          <cell r="C20" t="b">
            <v>0</v>
          </cell>
          <cell r="D20" t="b">
            <v>0</v>
          </cell>
          <cell r="E20" t="str">
            <v>F</v>
          </cell>
          <cell r="F20">
            <v>4.5999999999999998E-9</v>
          </cell>
          <cell r="G20">
            <v>9.2799999999999999E-17</v>
          </cell>
          <cell r="H20">
            <v>4.5717105594303588E-13</v>
          </cell>
          <cell r="I20">
            <v>1.3000000000000001E-8</v>
          </cell>
          <cell r="J20">
            <v>1.42</v>
          </cell>
          <cell r="K20">
            <v>2E-3</v>
          </cell>
          <cell r="L20">
            <v>589000</v>
          </cell>
          <cell r="M20">
            <v>219000</v>
          </cell>
          <cell r="N20">
            <v>298000</v>
          </cell>
          <cell r="O20">
            <v>1530000</v>
          </cell>
          <cell r="P20">
            <v>7.3265176365629261E-10</v>
          </cell>
          <cell r="Q20" t="str">
            <v>[E2]</v>
          </cell>
          <cell r="R20" t="str">
            <v>[P2]</v>
          </cell>
        </row>
        <row r="21">
          <cell r="A21" t="str">
            <v>Cs-138</v>
          </cell>
          <cell r="C21" t="b">
            <v>1</v>
          </cell>
          <cell r="D21" t="b">
            <v>0</v>
          </cell>
          <cell r="E21" t="str">
            <v>F</v>
          </cell>
          <cell r="F21">
            <v>2.4000000000000001E-11</v>
          </cell>
          <cell r="G21">
            <v>1.1527777777777778E-13</v>
          </cell>
          <cell r="H21">
            <v>3.8788925703453256E-12</v>
          </cell>
          <cell r="I21">
            <v>9.2000000000000005E-11</v>
          </cell>
          <cell r="J21">
            <v>1.42</v>
          </cell>
          <cell r="K21">
            <v>2E-3</v>
          </cell>
          <cell r="L21">
            <v>8.5299999999999994</v>
          </cell>
          <cell r="M21">
            <v>167</v>
          </cell>
          <cell r="N21">
            <v>1.26E-2</v>
          </cell>
          <cell r="O21">
            <v>1.32E-3</v>
          </cell>
          <cell r="P21">
            <v>3.5877183258796333E-4</v>
          </cell>
          <cell r="Q21" t="str">
            <v>[P2]</v>
          </cell>
          <cell r="R21" t="str">
            <v>[P2]</v>
          </cell>
        </row>
        <row r="22">
          <cell r="A22" t="str">
            <v>H-3</v>
          </cell>
          <cell r="C22" t="b">
            <v>0</v>
          </cell>
          <cell r="D22" t="b">
            <v>0</v>
          </cell>
          <cell r="E22" t="str">
            <v>M</v>
          </cell>
          <cell r="F22">
            <v>4.5E-11</v>
          </cell>
          <cell r="G22">
            <v>0</v>
          </cell>
          <cell r="H22">
            <v>0</v>
          </cell>
          <cell r="I22">
            <v>0</v>
          </cell>
          <cell r="J22">
            <v>1.2</v>
          </cell>
          <cell r="K22">
            <v>0</v>
          </cell>
          <cell r="L22">
            <v>0</v>
          </cell>
          <cell r="M22">
            <v>0</v>
          </cell>
          <cell r="N22">
            <v>0</v>
          </cell>
          <cell r="O22">
            <v>0</v>
          </cell>
          <cell r="P22">
            <v>1.7797208833756094E-9</v>
          </cell>
        </row>
        <row r="23">
          <cell r="A23" t="str">
            <v>H-3(HTO)</v>
          </cell>
          <cell r="C23" t="b">
            <v>0</v>
          </cell>
          <cell r="D23" t="b">
            <v>0</v>
          </cell>
          <cell r="E23" t="str">
            <v>M</v>
          </cell>
          <cell r="F23">
            <v>1.7999999999999999E-11</v>
          </cell>
          <cell r="G23">
            <v>0</v>
          </cell>
          <cell r="H23">
            <v>0</v>
          </cell>
          <cell r="I23">
            <v>1.7999999999999999E-11</v>
          </cell>
          <cell r="J23">
            <v>1.2</v>
          </cell>
          <cell r="K23">
            <v>0</v>
          </cell>
          <cell r="L23" t="e">
            <v>#N/A</v>
          </cell>
          <cell r="M23" t="e">
            <v>#N/A</v>
          </cell>
          <cell r="N23" t="e">
            <v>#N/A</v>
          </cell>
          <cell r="O23" t="e">
            <v>#N/A</v>
          </cell>
          <cell r="P23">
            <v>1.7797208833756094E-9</v>
          </cell>
        </row>
        <row r="24">
          <cell r="A24" t="str">
            <v>H-3(OBT)</v>
          </cell>
          <cell r="C24" t="b">
            <v>0</v>
          </cell>
          <cell r="D24" t="b">
            <v>0</v>
          </cell>
          <cell r="E24" t="str">
            <v>M</v>
          </cell>
          <cell r="F24">
            <v>4.1000000000000001E-11</v>
          </cell>
          <cell r="G24">
            <v>0</v>
          </cell>
          <cell r="H24">
            <v>0</v>
          </cell>
          <cell r="I24">
            <v>4.1999999999999997E-11</v>
          </cell>
          <cell r="J24">
            <v>1.2</v>
          </cell>
          <cell r="K24">
            <v>0</v>
          </cell>
          <cell r="L24" t="e">
            <v>#N/A</v>
          </cell>
          <cell r="M24" t="e">
            <v>#N/A</v>
          </cell>
          <cell r="N24" t="e">
            <v>#N/A</v>
          </cell>
          <cell r="O24" t="e">
            <v>#N/A</v>
          </cell>
          <cell r="P24">
            <v>1.7797208833756094E-9</v>
          </cell>
        </row>
        <row r="25">
          <cell r="A25" t="str">
            <v>I-129</v>
          </cell>
          <cell r="C25" t="b">
            <v>0</v>
          </cell>
          <cell r="D25" t="b">
            <v>0</v>
          </cell>
          <cell r="E25" t="str">
            <v>F</v>
          </cell>
          <cell r="F25">
            <v>3.5999999999999998E-8</v>
          </cell>
          <cell r="G25">
            <v>2.8099999999999998E-16</v>
          </cell>
          <cell r="H25">
            <v>3.1051535765990841E-9</v>
          </cell>
          <cell r="I25">
            <v>1.1000000000000001E-7</v>
          </cell>
          <cell r="J25">
            <v>1.42</v>
          </cell>
          <cell r="K25">
            <v>2E-3</v>
          </cell>
          <cell r="L25">
            <v>603000</v>
          </cell>
          <cell r="M25">
            <v>231000</v>
          </cell>
          <cell r="N25">
            <v>310000</v>
          </cell>
          <cell r="O25">
            <v>209000</v>
          </cell>
          <cell r="P25">
            <v>1.3999715229101133E-15</v>
          </cell>
          <cell r="Q25" t="str">
            <v>[E2]</v>
          </cell>
          <cell r="R25" t="str">
            <v>[P2]</v>
          </cell>
        </row>
        <row r="26">
          <cell r="A26" t="str">
            <v>I-131</v>
          </cell>
          <cell r="C26" t="b">
            <v>0</v>
          </cell>
          <cell r="D26" t="b">
            <v>0</v>
          </cell>
          <cell r="E26" t="str">
            <v>F</v>
          </cell>
          <cell r="F26">
            <v>7.4000000000000001E-9</v>
          </cell>
          <cell r="G26">
            <v>1.6611111111111112E-14</v>
          </cell>
          <cell r="H26">
            <v>2.3568962361578741E-10</v>
          </cell>
          <cell r="I26">
            <v>2.1999999999999998E-8</v>
          </cell>
          <cell r="J26">
            <v>1.42</v>
          </cell>
          <cell r="K26">
            <v>2E-3</v>
          </cell>
          <cell r="L26">
            <v>42200</v>
          </cell>
          <cell r="M26">
            <v>41200</v>
          </cell>
          <cell r="N26">
            <v>58200</v>
          </cell>
          <cell r="O26">
            <v>24700</v>
          </cell>
          <cell r="P26">
            <v>9.9782796169607039E-7</v>
          </cell>
          <cell r="Q26" t="str">
            <v>[P2]</v>
          </cell>
          <cell r="R26" t="str">
            <v>[P2]</v>
          </cell>
        </row>
        <row r="27">
          <cell r="A27" t="str">
            <v>Kr-85</v>
          </cell>
          <cell r="C27" t="b">
            <v>0</v>
          </cell>
          <cell r="D27" t="b">
            <v>1</v>
          </cell>
          <cell r="E27" t="str">
            <v>n/a</v>
          </cell>
          <cell r="F27">
            <v>0</v>
          </cell>
          <cell r="G27">
            <v>9.9444444444444432E-17</v>
          </cell>
          <cell r="H27">
            <v>0</v>
          </cell>
          <cell r="I27">
            <v>0</v>
          </cell>
          <cell r="J27">
            <v>1.2</v>
          </cell>
          <cell r="K27">
            <v>0</v>
          </cell>
          <cell r="L27">
            <v>0</v>
          </cell>
          <cell r="M27">
            <v>0</v>
          </cell>
          <cell r="N27">
            <v>0</v>
          </cell>
          <cell r="O27">
            <v>0</v>
          </cell>
          <cell r="P27">
            <v>2.05033142814261E-9</v>
          </cell>
          <cell r="Q27" t="str">
            <v>[P2]</v>
          </cell>
        </row>
        <row r="28">
          <cell r="A28" t="str">
            <v>Mn-54</v>
          </cell>
          <cell r="C28" t="b">
            <v>0</v>
          </cell>
          <cell r="D28" t="b">
            <v>0</v>
          </cell>
          <cell r="E28" t="str">
            <v>-</v>
          </cell>
          <cell r="F28">
            <v>1.5E-9</v>
          </cell>
          <cell r="G28">
            <v>3.8888888888888894E-14</v>
          </cell>
          <cell r="H28">
            <v>5.2199500994623922E-14</v>
          </cell>
          <cell r="I28">
            <v>7.1000000000000003E-10</v>
          </cell>
          <cell r="J28">
            <v>1.42</v>
          </cell>
          <cell r="K28">
            <v>2E-3</v>
          </cell>
          <cell r="L28">
            <v>86200</v>
          </cell>
          <cell r="M28">
            <v>129000</v>
          </cell>
          <cell r="N28">
            <v>89900</v>
          </cell>
          <cell r="O28">
            <v>193000</v>
          </cell>
          <cell r="P28">
            <v>2.5672117798516492E-8</v>
          </cell>
          <cell r="Q28" t="str">
            <v>[P2]</v>
          </cell>
          <cell r="R28" t="str">
            <v>[P2]</v>
          </cell>
        </row>
        <row r="29">
          <cell r="A29" t="str">
            <v>Pa-234m</v>
          </cell>
          <cell r="B29" t="str">
            <v>U-234</v>
          </cell>
          <cell r="C29" t="b">
            <v>1</v>
          </cell>
          <cell r="D29" t="b">
            <v>0</v>
          </cell>
          <cell r="E29" t="str">
            <v>-</v>
          </cell>
          <cell r="F29">
            <v>0</v>
          </cell>
          <cell r="G29">
            <v>1.2099999999999999E-15</v>
          </cell>
          <cell r="H29">
            <v>1.0970359992816097E-14</v>
          </cell>
          <cell r="I29">
            <v>0</v>
          </cell>
          <cell r="J29">
            <v>1.42</v>
          </cell>
          <cell r="K29">
            <v>2E-3</v>
          </cell>
          <cell r="L29">
            <v>0</v>
          </cell>
          <cell r="M29">
            <v>0</v>
          </cell>
          <cell r="N29">
            <v>0</v>
          </cell>
          <cell r="O29">
            <v>0</v>
          </cell>
          <cell r="P29">
            <v>9.8738914609678829E-3</v>
          </cell>
          <cell r="Q29" t="str">
            <v>[E2]</v>
          </cell>
          <cell r="R29" t="str">
            <v>[E2]</v>
          </cell>
        </row>
        <row r="30">
          <cell r="A30" t="str">
            <v>Pb-210</v>
          </cell>
          <cell r="B30" t="str">
            <v>Bi-210</v>
          </cell>
          <cell r="C30" t="b">
            <v>0</v>
          </cell>
          <cell r="D30" t="b">
            <v>0</v>
          </cell>
          <cell r="E30" t="str">
            <v>M</v>
          </cell>
          <cell r="F30">
            <v>1.1000000000000001E-6</v>
          </cell>
          <cell r="G30">
            <v>4.4800000000000002E-17</v>
          </cell>
          <cell r="H30">
            <v>2.5258419107814847E-10</v>
          </cell>
          <cell r="I30">
            <v>6.8999999999999996E-7</v>
          </cell>
          <cell r="J30">
            <v>1.42</v>
          </cell>
          <cell r="K30">
            <v>2E-3</v>
          </cell>
          <cell r="L30">
            <v>41100</v>
          </cell>
          <cell r="M30">
            <v>140000</v>
          </cell>
          <cell r="N30">
            <v>12400</v>
          </cell>
          <cell r="O30">
            <v>24000</v>
          </cell>
          <cell r="P30">
            <v>9.8563017532236665E-10</v>
          </cell>
          <cell r="Q30" t="str">
            <v>[E2]</v>
          </cell>
          <cell r="R30" t="str">
            <v>[P2]</v>
          </cell>
        </row>
        <row r="31">
          <cell r="A31" t="str">
            <v>Pb-212</v>
          </cell>
          <cell r="C31" t="b">
            <v>1</v>
          </cell>
          <cell r="D31" t="b">
            <v>0</v>
          </cell>
          <cell r="E31" t="str">
            <v>M</v>
          </cell>
          <cell r="F31">
            <v>1.6999999999999999E-7</v>
          </cell>
          <cell r="G31">
            <v>5.694444444444445E-15</v>
          </cell>
          <cell r="H31">
            <v>4.6952269575304332E-12</v>
          </cell>
          <cell r="I31">
            <v>6E-9</v>
          </cell>
          <cell r="J31">
            <v>1.42</v>
          </cell>
          <cell r="K31">
            <v>2E-3</v>
          </cell>
          <cell r="L31">
            <v>163</v>
          </cell>
          <cell r="M31">
            <v>3220</v>
          </cell>
          <cell r="N31">
            <v>211</v>
          </cell>
          <cell r="O31">
            <v>0.85299999999999998</v>
          </cell>
          <cell r="P31">
            <v>1.8095947696322715E-5</v>
          </cell>
          <cell r="Q31" t="str">
            <v>[P2]</v>
          </cell>
          <cell r="R31" t="str">
            <v>[P2]</v>
          </cell>
        </row>
        <row r="32">
          <cell r="A32" t="str">
            <v>Pb-214</v>
          </cell>
          <cell r="B32" t="str">
            <v>Bi-214</v>
          </cell>
          <cell r="C32" t="b">
            <v>1</v>
          </cell>
          <cell r="D32" t="b">
            <v>0</v>
          </cell>
          <cell r="E32" t="str">
            <v>M</v>
          </cell>
          <cell r="F32">
            <v>1.4E-8</v>
          </cell>
          <cell r="G32">
            <v>1.0638888888888888E-14</v>
          </cell>
          <cell r="H32">
            <v>5.5675512358561532E-13</v>
          </cell>
          <cell r="I32">
            <v>1.4000000000000001E-10</v>
          </cell>
          <cell r="J32">
            <v>1.42</v>
          </cell>
          <cell r="K32">
            <v>2E-3</v>
          </cell>
          <cell r="L32">
            <v>7.02</v>
          </cell>
          <cell r="M32">
            <v>139</v>
          </cell>
          <cell r="N32">
            <v>0.65600000000000003</v>
          </cell>
          <cell r="O32">
            <v>1.12E-4</v>
          </cell>
          <cell r="P32">
            <v>4.3106167945270227E-4</v>
          </cell>
          <cell r="Q32" t="str">
            <v>[P2]</v>
          </cell>
          <cell r="R32" t="str">
            <v>[E2]</v>
          </cell>
        </row>
        <row r="33">
          <cell r="A33" t="str">
            <v>Po-210</v>
          </cell>
          <cell r="C33" t="b">
            <v>0</v>
          </cell>
          <cell r="D33" t="b">
            <v>0</v>
          </cell>
          <cell r="E33" t="str">
            <v>M</v>
          </cell>
          <cell r="F33">
            <v>3.3000000000000002E-6</v>
          </cell>
          <cell r="G33">
            <v>3.8900000000000001E-19</v>
          </cell>
          <cell r="H33">
            <v>1.2494176030698249E-13</v>
          </cell>
          <cell r="I33">
            <v>1.1999999999999999E-6</v>
          </cell>
          <cell r="J33">
            <v>1.42</v>
          </cell>
          <cell r="K33">
            <v>2E-3</v>
          </cell>
          <cell r="L33">
            <v>4940</v>
          </cell>
          <cell r="M33">
            <v>95100</v>
          </cell>
          <cell r="N33">
            <v>81500</v>
          </cell>
          <cell r="O33">
            <v>105000</v>
          </cell>
          <cell r="P33">
            <v>5.7974684289900302E-8</v>
          </cell>
          <cell r="Q33" t="str">
            <v>[E2]</v>
          </cell>
          <cell r="R33" t="str">
            <v>[P2]</v>
          </cell>
        </row>
        <row r="34">
          <cell r="A34" t="str">
            <v>Po-214</v>
          </cell>
          <cell r="C34" t="b">
            <v>1</v>
          </cell>
          <cell r="D34" t="b">
            <v>0</v>
          </cell>
          <cell r="E34" t="str">
            <v>M</v>
          </cell>
          <cell r="F34">
            <v>0</v>
          </cell>
          <cell r="G34">
            <v>3.8099999999999998E-18</v>
          </cell>
          <cell r="H34">
            <v>1.8796859260758271E-23</v>
          </cell>
          <cell r="I34">
            <v>0</v>
          </cell>
          <cell r="J34">
            <v>1.42</v>
          </cell>
          <cell r="K34">
            <v>2E-3</v>
          </cell>
          <cell r="L34">
            <v>0</v>
          </cell>
          <cell r="M34">
            <v>0</v>
          </cell>
          <cell r="N34">
            <v>0</v>
          </cell>
          <cell r="O34">
            <v>0</v>
          </cell>
          <cell r="P34">
            <v>4218.7898999388026</v>
          </cell>
          <cell r="Q34" t="str">
            <v>[E2]</v>
          </cell>
          <cell r="R34" t="str">
            <v>[E2]</v>
          </cell>
        </row>
        <row r="35">
          <cell r="A35" t="str">
            <v>Po-218</v>
          </cell>
          <cell r="B35" t="str">
            <v>Pb-214</v>
          </cell>
          <cell r="C35" t="b">
            <v>1</v>
          </cell>
          <cell r="D35" t="b">
            <v>0</v>
          </cell>
          <cell r="E35" t="str">
            <v>M</v>
          </cell>
          <cell r="F35">
            <v>0</v>
          </cell>
          <cell r="G35">
            <v>4.2100000000000001E-19</v>
          </cell>
          <cell r="H35">
            <v>2.2863496917535975E-18</v>
          </cell>
          <cell r="I35">
            <v>0</v>
          </cell>
          <cell r="J35">
            <v>1.42</v>
          </cell>
          <cell r="K35">
            <v>2E-3</v>
          </cell>
          <cell r="L35">
            <v>0</v>
          </cell>
          <cell r="M35">
            <v>0</v>
          </cell>
          <cell r="N35">
            <v>0</v>
          </cell>
          <cell r="O35">
            <v>0</v>
          </cell>
          <cell r="P35">
            <v>3.7876895112565318E-3</v>
          </cell>
          <cell r="Q35" t="str">
            <v>[E2]</v>
          </cell>
          <cell r="R35" t="str">
            <v>[E2]</v>
          </cell>
        </row>
        <row r="36">
          <cell r="A36" t="str">
            <v>Pu-239</v>
          </cell>
          <cell r="C36" t="b">
            <v>0</v>
          </cell>
          <cell r="D36" t="b">
            <v>0</v>
          </cell>
          <cell r="E36" t="str">
            <v>M</v>
          </cell>
          <cell r="F36">
            <v>5.0000000000000002E-5</v>
          </cell>
          <cell r="G36">
            <v>3.48E-18</v>
          </cell>
          <cell r="H36">
            <v>3.5449339477855193E-11</v>
          </cell>
          <cell r="I36">
            <v>2.4999999999999999E-7</v>
          </cell>
          <cell r="J36">
            <v>1.42</v>
          </cell>
          <cell r="K36">
            <v>2E-3</v>
          </cell>
          <cell r="L36">
            <v>10400</v>
          </cell>
          <cell r="M36">
            <v>110000</v>
          </cell>
          <cell r="N36">
            <v>159</v>
          </cell>
          <cell r="O36">
            <v>8790</v>
          </cell>
          <cell r="P36">
            <v>9.1334107249901421E-13</v>
          </cell>
          <cell r="Q36" t="str">
            <v>[E2]</v>
          </cell>
          <cell r="R36" t="str">
            <v>[P2]</v>
          </cell>
        </row>
        <row r="37">
          <cell r="A37" t="str">
            <v>Pu-240</v>
          </cell>
          <cell r="C37" t="b">
            <v>0</v>
          </cell>
          <cell r="D37" t="b">
            <v>0</v>
          </cell>
          <cell r="E37" t="str">
            <v>M</v>
          </cell>
          <cell r="F37">
            <v>5.0000000000000002E-5</v>
          </cell>
          <cell r="G37">
            <v>3.4199999999999999E-18</v>
          </cell>
          <cell r="H37">
            <v>1.4826210985163843E-11</v>
          </cell>
          <cell r="I37">
            <v>2.4999999999999999E-7</v>
          </cell>
          <cell r="J37">
            <v>1.42</v>
          </cell>
          <cell r="K37">
            <v>2E-3</v>
          </cell>
          <cell r="L37">
            <v>10400</v>
          </cell>
          <cell r="M37">
            <v>110000</v>
          </cell>
          <cell r="N37">
            <v>159</v>
          </cell>
          <cell r="O37">
            <v>8780</v>
          </cell>
          <cell r="P37">
            <v>3.3623302600105212E-12</v>
          </cell>
          <cell r="Q37" t="str">
            <v>[E2]</v>
          </cell>
          <cell r="R37" t="str">
            <v>[P2]</v>
          </cell>
        </row>
        <row r="38">
          <cell r="A38" t="str">
            <v>Ra-226</v>
          </cell>
          <cell r="B38" t="str">
            <v>Rn-222</v>
          </cell>
          <cell r="C38" t="b">
            <v>0</v>
          </cell>
          <cell r="D38" t="b">
            <v>0</v>
          </cell>
          <cell r="E38" t="str">
            <v>M</v>
          </cell>
          <cell r="F38">
            <v>3.4999999999999999E-6</v>
          </cell>
          <cell r="G38">
            <v>2.8399999999999998E-16</v>
          </cell>
          <cell r="H38">
            <v>3.7829834074455192E-9</v>
          </cell>
          <cell r="I38">
            <v>2.8000000000000002E-7</v>
          </cell>
          <cell r="J38">
            <v>1.42</v>
          </cell>
          <cell r="K38">
            <v>2E-3</v>
          </cell>
          <cell r="L38">
            <v>263000</v>
          </cell>
          <cell r="M38">
            <v>304000</v>
          </cell>
          <cell r="N38">
            <v>167000</v>
          </cell>
          <cell r="O38">
            <v>32700</v>
          </cell>
          <cell r="P38">
            <v>1.3737220568555486E-11</v>
          </cell>
          <cell r="Q38" t="str">
            <v>[E2]</v>
          </cell>
          <cell r="R38" t="str">
            <v>[P2]</v>
          </cell>
        </row>
        <row r="39">
          <cell r="A39" t="str">
            <v>Ra-228</v>
          </cell>
          <cell r="B39" t="str">
            <v>Ac-228</v>
          </cell>
          <cell r="C39" t="b">
            <v>1</v>
          </cell>
          <cell r="D39" t="b">
            <v>0</v>
          </cell>
          <cell r="E39" t="str">
            <v>M</v>
          </cell>
          <cell r="F39">
            <v>2.6000000000000001E-6</v>
          </cell>
          <cell r="G39">
            <v>0</v>
          </cell>
          <cell r="H39">
            <v>0</v>
          </cell>
          <cell r="I39">
            <v>6.8999999999999996E-7</v>
          </cell>
          <cell r="J39">
            <v>1.42</v>
          </cell>
          <cell r="K39">
            <v>2E-3</v>
          </cell>
          <cell r="L39">
            <v>87600</v>
          </cell>
          <cell r="M39">
            <v>131000</v>
          </cell>
          <cell r="N39">
            <v>73500</v>
          </cell>
          <cell r="O39">
            <v>14300</v>
          </cell>
          <cell r="P39">
            <v>3.8225309408154397E-9</v>
          </cell>
          <cell r="Q39" t="str">
            <v>[E2]</v>
          </cell>
        </row>
        <row r="40">
          <cell r="A40" t="str">
            <v>Rh-106</v>
          </cell>
          <cell r="C40" t="b">
            <v>1</v>
          </cell>
          <cell r="D40" t="b">
            <v>0</v>
          </cell>
          <cell r="E40" t="str">
            <v>-</v>
          </cell>
          <cell r="F40">
            <v>0</v>
          </cell>
          <cell r="G40">
            <v>9.3611111111111115E-15</v>
          </cell>
          <cell r="H40">
            <v>5.5118947591974386E-15</v>
          </cell>
          <cell r="I40">
            <v>0</v>
          </cell>
          <cell r="J40">
            <v>1.42</v>
          </cell>
          <cell r="K40">
            <v>2E-3</v>
          </cell>
          <cell r="L40">
            <v>0</v>
          </cell>
          <cell r="M40">
            <v>0</v>
          </cell>
          <cell r="N40">
            <v>0</v>
          </cell>
          <cell r="O40">
            <v>0</v>
          </cell>
          <cell r="P40">
            <v>2.3182179951837637E-2</v>
          </cell>
          <cell r="Q40" t="str">
            <v>[P2]</v>
          </cell>
          <cell r="R40" t="str">
            <v>[P2]</v>
          </cell>
        </row>
        <row r="41">
          <cell r="A41" t="str">
            <v>Rn-222</v>
          </cell>
          <cell r="B41" t="str">
            <v>Po-218</v>
          </cell>
          <cell r="C41" t="b">
            <v>1</v>
          </cell>
          <cell r="D41" t="b">
            <v>1</v>
          </cell>
          <cell r="E41" t="str">
            <v>n/a</v>
          </cell>
          <cell r="F41">
            <v>4.7520000000000001E-9</v>
          </cell>
          <cell r="G41">
            <v>1.77E-17</v>
          </cell>
          <cell r="H41">
            <v>0</v>
          </cell>
          <cell r="I41">
            <v>0</v>
          </cell>
          <cell r="J41">
            <v>1.2</v>
          </cell>
          <cell r="K41">
            <v>0</v>
          </cell>
          <cell r="L41">
            <v>0</v>
          </cell>
          <cell r="M41">
            <v>0</v>
          </cell>
          <cell r="N41">
            <v>0</v>
          </cell>
          <cell r="O41">
            <v>0</v>
          </cell>
          <cell r="P41">
            <v>2.0982180755947176E-6</v>
          </cell>
          <cell r="Q41" t="str">
            <v>[E2]</v>
          </cell>
        </row>
        <row r="42">
          <cell r="A42" t="str">
            <v>Ru-106</v>
          </cell>
          <cell r="B42" t="str">
            <v>Rh-106</v>
          </cell>
          <cell r="C42" t="b">
            <v>0</v>
          </cell>
          <cell r="D42" t="b">
            <v>0</v>
          </cell>
          <cell r="E42" t="str">
            <v>M</v>
          </cell>
          <cell r="F42">
            <v>2.7999999999999999E-8</v>
          </cell>
          <cell r="G42">
            <v>0</v>
          </cell>
          <cell r="H42">
            <v>0</v>
          </cell>
          <cell r="I42">
            <v>6.9999999999999998E-9</v>
          </cell>
          <cell r="J42">
            <v>1.42</v>
          </cell>
          <cell r="K42">
            <v>2E-3</v>
          </cell>
          <cell r="L42">
            <v>9780</v>
          </cell>
          <cell r="M42">
            <v>104000</v>
          </cell>
          <cell r="N42">
            <v>1090</v>
          </cell>
          <cell r="O42">
            <v>971000</v>
          </cell>
          <cell r="P42">
            <v>2.1788530179349277E-8</v>
          </cell>
          <cell r="Q42" t="str">
            <v>[E2]</v>
          </cell>
          <cell r="R42" t="str">
            <v>[E2]</v>
          </cell>
        </row>
        <row r="43">
          <cell r="A43" t="str">
            <v>S-35</v>
          </cell>
          <cell r="C43" t="b">
            <v>0</v>
          </cell>
          <cell r="D43" t="b">
            <v>0</v>
          </cell>
          <cell r="E43" t="str">
            <v>M</v>
          </cell>
          <cell r="F43">
            <v>1.3999999999999999E-9</v>
          </cell>
          <cell r="G43">
            <v>3.11E-18</v>
          </cell>
          <cell r="H43">
            <v>0</v>
          </cell>
          <cell r="I43">
            <v>7.7000000000000003E-10</v>
          </cell>
          <cell r="J43">
            <v>1.42</v>
          </cell>
          <cell r="K43">
            <v>2E-3</v>
          </cell>
          <cell r="L43">
            <v>373000</v>
          </cell>
          <cell r="M43">
            <v>123000</v>
          </cell>
          <cell r="N43">
            <v>1400000</v>
          </cell>
          <cell r="O43">
            <v>6030000</v>
          </cell>
          <cell r="P43">
            <v>9.1749048628046699E-8</v>
          </cell>
          <cell r="Q43" t="str">
            <v>[E2]</v>
          </cell>
          <cell r="R43" t="str">
            <v>[P2]</v>
          </cell>
        </row>
        <row r="44">
          <cell r="A44" t="str">
            <v>Sr-90</v>
          </cell>
          <cell r="B44" t="str">
            <v>Y-90</v>
          </cell>
          <cell r="C44" t="b">
            <v>0</v>
          </cell>
          <cell r="D44" t="b">
            <v>0</v>
          </cell>
          <cell r="E44" t="str">
            <v>M</v>
          </cell>
          <cell r="F44">
            <v>3.5999999999999998E-8</v>
          </cell>
          <cell r="G44">
            <v>9.8300000000000002E-17</v>
          </cell>
          <cell r="H44">
            <v>0</v>
          </cell>
          <cell r="I44">
            <v>2.7999999999999999E-8</v>
          </cell>
          <cell r="J44">
            <v>1.42</v>
          </cell>
          <cell r="K44">
            <v>2E-3</v>
          </cell>
          <cell r="L44">
            <v>709000</v>
          </cell>
          <cell r="M44">
            <v>725000</v>
          </cell>
          <cell r="N44">
            <v>1540000</v>
          </cell>
          <cell r="O44">
            <v>330000</v>
          </cell>
          <cell r="P44">
            <v>7.5479233893162016E-10</v>
          </cell>
          <cell r="Q44" t="str">
            <v>[E2]</v>
          </cell>
          <cell r="R44" t="str">
            <v>[P2]</v>
          </cell>
        </row>
        <row r="45">
          <cell r="A45" t="str">
            <v>Th-228</v>
          </cell>
          <cell r="B45" t="str">
            <v>Pb-212</v>
          </cell>
          <cell r="C45" t="b">
            <v>1</v>
          </cell>
          <cell r="D45" t="b">
            <v>0</v>
          </cell>
          <cell r="E45" t="str">
            <v>S</v>
          </cell>
          <cell r="F45">
            <v>4.0000000000000003E-5</v>
          </cell>
          <cell r="G45">
            <v>8.0999999999999997E-17</v>
          </cell>
          <cell r="H45">
            <v>6.9181500713167104E-11</v>
          </cell>
          <cell r="I45">
            <v>7.1999999999999996E-8</v>
          </cell>
          <cell r="J45">
            <v>1.42</v>
          </cell>
          <cell r="K45">
            <v>2E-3</v>
          </cell>
          <cell r="L45">
            <v>5360</v>
          </cell>
          <cell r="M45">
            <v>103000</v>
          </cell>
          <cell r="N45">
            <v>147</v>
          </cell>
          <cell r="O45">
            <v>1160</v>
          </cell>
          <cell r="P45">
            <v>1.1488972301337504E-8</v>
          </cell>
          <cell r="Q45" t="str">
            <v>[E2]</v>
          </cell>
          <cell r="R45" t="str">
            <v>[P2]</v>
          </cell>
        </row>
        <row r="46">
          <cell r="A46" t="str">
            <v>Th-230</v>
          </cell>
          <cell r="C46" t="b">
            <v>0</v>
          </cell>
          <cell r="D46" t="b">
            <v>0</v>
          </cell>
          <cell r="E46" t="str">
            <v>S</v>
          </cell>
          <cell r="F46">
            <v>1.4E-5</v>
          </cell>
          <cell r="G46">
            <v>1.4800000000000001E-17</v>
          </cell>
          <cell r="H46">
            <v>0</v>
          </cell>
          <cell r="I46">
            <v>2.1E-7</v>
          </cell>
          <cell r="J46">
            <v>1.42</v>
          </cell>
          <cell r="K46">
            <v>2E-3</v>
          </cell>
          <cell r="L46">
            <v>7930</v>
          </cell>
          <cell r="M46">
            <v>107000</v>
          </cell>
          <cell r="N46">
            <v>165</v>
          </cell>
          <cell r="O46">
            <v>2220</v>
          </cell>
          <cell r="P46">
            <v>2.8544873908686723E-13</v>
          </cell>
          <cell r="Q46" t="str">
            <v>[E2]</v>
          </cell>
          <cell r="R46" t="str">
            <v>[P2]</v>
          </cell>
        </row>
        <row r="47">
          <cell r="A47" t="str">
            <v>Th-232</v>
          </cell>
          <cell r="B47" t="str">
            <v>Ra-228</v>
          </cell>
          <cell r="C47" t="b">
            <v>0</v>
          </cell>
          <cell r="D47" t="b">
            <v>0</v>
          </cell>
          <cell r="E47" t="str">
            <v>S</v>
          </cell>
          <cell r="F47">
            <v>2.5000000000000001E-5</v>
          </cell>
          <cell r="G47">
            <v>7.24E-18</v>
          </cell>
          <cell r="H47">
            <v>8.7486614082663154E-11</v>
          </cell>
          <cell r="I47">
            <v>2.2999999999999999E-7</v>
          </cell>
          <cell r="J47">
            <v>1.42</v>
          </cell>
          <cell r="K47">
            <v>2E-3</v>
          </cell>
          <cell r="L47">
            <v>7930</v>
          </cell>
          <cell r="M47">
            <v>107000</v>
          </cell>
          <cell r="N47">
            <v>165</v>
          </cell>
          <cell r="O47">
            <v>2220</v>
          </cell>
          <cell r="P47">
            <v>1.5643809900134361E-18</v>
          </cell>
          <cell r="Q47" t="str">
            <v>[E2]</v>
          </cell>
          <cell r="R47" t="str">
            <v>[P2]</v>
          </cell>
        </row>
        <row r="48">
          <cell r="A48" t="str">
            <v>Th-234</v>
          </cell>
          <cell r="B48" t="str">
            <v>Pa-234m</v>
          </cell>
          <cell r="C48" t="b">
            <v>1</v>
          </cell>
          <cell r="D48" t="b">
            <v>0</v>
          </cell>
          <cell r="E48" t="str">
            <v>S</v>
          </cell>
          <cell r="F48">
            <v>7.6999999999999995E-9</v>
          </cell>
          <cell r="G48">
            <v>2.9399999999999999E-16</v>
          </cell>
          <cell r="H48">
            <v>1.3061012496380228E-11</v>
          </cell>
          <cell r="I48">
            <v>3.3999999999999998E-9</v>
          </cell>
          <cell r="J48">
            <v>1.42</v>
          </cell>
          <cell r="K48">
            <v>2E-3</v>
          </cell>
          <cell r="L48">
            <v>3370</v>
          </cell>
          <cell r="M48">
            <v>66200</v>
          </cell>
          <cell r="N48">
            <v>106</v>
          </cell>
          <cell r="O48">
            <v>66.400000000000006</v>
          </cell>
          <cell r="P48">
            <v>3.3288534489777605E-7</v>
          </cell>
          <cell r="Q48" t="str">
            <v>[E2]</v>
          </cell>
          <cell r="R48" t="str">
            <v>[P2]</v>
          </cell>
        </row>
        <row r="49">
          <cell r="A49" t="str">
            <v>U-234</v>
          </cell>
          <cell r="C49" t="b">
            <v>0</v>
          </cell>
          <cell r="D49" t="b">
            <v>0</v>
          </cell>
          <cell r="E49" t="str">
            <v>M</v>
          </cell>
          <cell r="F49">
            <v>3.4999999999999999E-6</v>
          </cell>
          <cell r="G49">
            <v>6.1099999999999998E-18</v>
          </cell>
          <cell r="H49">
            <v>5.470413996938615E-11</v>
          </cell>
          <cell r="I49">
            <v>4.9000000000000002E-8</v>
          </cell>
          <cell r="J49">
            <v>1.42</v>
          </cell>
          <cell r="K49">
            <v>2E-3</v>
          </cell>
          <cell r="L49">
            <v>55600</v>
          </cell>
          <cell r="M49">
            <v>154000</v>
          </cell>
          <cell r="N49">
            <v>57300</v>
          </cell>
          <cell r="O49">
            <v>284000</v>
          </cell>
          <cell r="P49">
            <v>8.9895921921017495E-14</v>
          </cell>
          <cell r="Q49" t="str">
            <v>[E2]</v>
          </cell>
          <cell r="R49" t="str">
            <v>[P2]</v>
          </cell>
        </row>
        <row r="50">
          <cell r="A50" t="str">
            <v>U-238</v>
          </cell>
          <cell r="B50" t="str">
            <v>Th-234</v>
          </cell>
          <cell r="C50" t="b">
            <v>0</v>
          </cell>
          <cell r="D50" t="b">
            <v>0</v>
          </cell>
          <cell r="E50" t="str">
            <v>M</v>
          </cell>
          <cell r="F50">
            <v>2.9000000000000002E-6</v>
          </cell>
          <cell r="G50">
            <v>2.5000000000000002E-18</v>
          </cell>
          <cell r="H50">
            <v>1.9296343255132421E-11</v>
          </cell>
          <cell r="I50">
            <v>4.4999999999999999E-8</v>
          </cell>
          <cell r="J50">
            <v>1.42</v>
          </cell>
          <cell r="K50">
            <v>2E-3</v>
          </cell>
          <cell r="L50">
            <v>55600</v>
          </cell>
          <cell r="M50">
            <v>154000</v>
          </cell>
          <cell r="N50">
            <v>57300</v>
          </cell>
          <cell r="O50">
            <v>284000</v>
          </cell>
          <cell r="P50">
            <v>4.9193269717298071E-18</v>
          </cell>
          <cell r="Q50" t="str">
            <v>[E2]</v>
          </cell>
          <cell r="R50" t="str">
            <v>[P2]</v>
          </cell>
        </row>
        <row r="51">
          <cell r="A51" t="str">
            <v>Xe-133</v>
          </cell>
          <cell r="C51" t="b">
            <v>0</v>
          </cell>
          <cell r="D51" t="b">
            <v>1</v>
          </cell>
          <cell r="E51" t="str">
            <v>n/a</v>
          </cell>
          <cell r="F51">
            <v>0</v>
          </cell>
          <cell r="G51">
            <v>1.2083333333333332E-15</v>
          </cell>
          <cell r="H51">
            <v>0</v>
          </cell>
          <cell r="I51">
            <v>0</v>
          </cell>
          <cell r="J51">
            <v>1.2</v>
          </cell>
          <cell r="K51">
            <v>0</v>
          </cell>
          <cell r="L51">
            <v>0</v>
          </cell>
          <cell r="M51">
            <v>0</v>
          </cell>
          <cell r="N51">
            <v>0</v>
          </cell>
          <cell r="O51">
            <v>0</v>
          </cell>
          <cell r="P51">
            <v>1.5295589727428796E-6</v>
          </cell>
          <cell r="Q51" t="str">
            <v>[P2]</v>
          </cell>
        </row>
        <row r="52">
          <cell r="A52" t="str">
            <v>Xe-135</v>
          </cell>
          <cell r="B52" t="str">
            <v>Cs-135</v>
          </cell>
          <cell r="C52" t="b">
            <v>0</v>
          </cell>
          <cell r="D52" t="b">
            <v>1</v>
          </cell>
          <cell r="E52" t="str">
            <v>n/a</v>
          </cell>
          <cell r="F52">
            <v>0</v>
          </cell>
          <cell r="G52">
            <v>1.036111111111111E-14</v>
          </cell>
          <cell r="H52">
            <v>0</v>
          </cell>
          <cell r="I52">
            <v>0</v>
          </cell>
          <cell r="J52">
            <v>1.2</v>
          </cell>
          <cell r="K52">
            <v>0</v>
          </cell>
          <cell r="L52">
            <v>0</v>
          </cell>
          <cell r="M52">
            <v>0</v>
          </cell>
          <cell r="N52">
            <v>0</v>
          </cell>
          <cell r="O52">
            <v>0</v>
          </cell>
          <cell r="P52">
            <v>2.1181615345310638E-5</v>
          </cell>
          <cell r="Q52" t="str">
            <v>[P2]</v>
          </cell>
        </row>
        <row r="53">
          <cell r="A53" t="str">
            <v>Xe-138</v>
          </cell>
          <cell r="B53" t="str">
            <v>Cs-138</v>
          </cell>
          <cell r="C53" t="b">
            <v>0</v>
          </cell>
          <cell r="D53" t="b">
            <v>1</v>
          </cell>
          <cell r="E53" t="str">
            <v>n/a</v>
          </cell>
          <cell r="F53">
            <v>0</v>
          </cell>
          <cell r="G53">
            <v>5.4444444444444449E-14</v>
          </cell>
          <cell r="H53">
            <v>0</v>
          </cell>
          <cell r="I53">
            <v>0</v>
          </cell>
          <cell r="J53">
            <v>1.2</v>
          </cell>
          <cell r="K53">
            <v>0</v>
          </cell>
          <cell r="L53">
            <v>0</v>
          </cell>
          <cell r="M53">
            <v>0</v>
          </cell>
          <cell r="N53">
            <v>0</v>
          </cell>
          <cell r="O53">
            <v>0</v>
          </cell>
          <cell r="P53">
            <v>8.1527544173129289E-4</v>
          </cell>
          <cell r="Q53" t="str">
            <v>[P2]</v>
          </cell>
        </row>
        <row r="54">
          <cell r="A54" t="str">
            <v>Y-90</v>
          </cell>
          <cell r="C54" t="b">
            <v>1</v>
          </cell>
          <cell r="D54" t="b">
            <v>0</v>
          </cell>
          <cell r="E54" t="str">
            <v>-</v>
          </cell>
          <cell r="F54">
            <v>1.5E-9</v>
          </cell>
          <cell r="G54">
            <v>7.9199999999999995E-16</v>
          </cell>
          <cell r="H54">
            <v>0</v>
          </cell>
          <cell r="I54">
            <v>2.7000000000000002E-9</v>
          </cell>
          <cell r="J54">
            <v>1.42</v>
          </cell>
          <cell r="K54">
            <v>2E-3</v>
          </cell>
          <cell r="L54">
            <v>0</v>
          </cell>
          <cell r="M54">
            <v>0</v>
          </cell>
          <cell r="N54">
            <v>0</v>
          </cell>
          <cell r="O54">
            <v>0</v>
          </cell>
          <cell r="P54">
            <v>3.0084513045136514E-6</v>
          </cell>
          <cell r="Q54" t="str">
            <v>[E2]</v>
          </cell>
        </row>
        <row r="55">
          <cell r="A55" t="str">
            <v>Zn-65</v>
          </cell>
          <cell r="C55" t="b">
            <v>0</v>
          </cell>
          <cell r="D55" t="b">
            <v>0</v>
          </cell>
          <cell r="E55" t="str">
            <v>M</v>
          </cell>
          <cell r="F55">
            <v>1.6000000000000001E-9</v>
          </cell>
          <cell r="G55">
            <v>2.7666666666666664E-14</v>
          </cell>
          <cell r="H55">
            <v>9.0017033074306377E-9</v>
          </cell>
          <cell r="I55">
            <v>3.9000000000000002E-9</v>
          </cell>
          <cell r="J55">
            <v>1.42</v>
          </cell>
          <cell r="K55">
            <v>2E-3</v>
          </cell>
          <cell r="L55">
            <v>181000</v>
          </cell>
          <cell r="M55">
            <v>222000</v>
          </cell>
          <cell r="N55">
            <v>698000</v>
          </cell>
          <cell r="O55">
            <v>5840000</v>
          </cell>
          <cell r="P55">
            <v>3.2892729856647822E-8</v>
          </cell>
          <cell r="Q55" t="str">
            <v>[P2]</v>
          </cell>
          <cell r="R55" t="str">
            <v>[P2]</v>
          </cell>
        </row>
      </sheetData>
      <sheetData sheetId="3">
        <row r="6">
          <cell r="A6" t="str">
            <v>Africa</v>
          </cell>
          <cell r="B6">
            <v>125.8</v>
          </cell>
          <cell r="C6">
            <v>220.7</v>
          </cell>
          <cell r="D6">
            <v>30.5</v>
          </cell>
          <cell r="E6">
            <v>17.2</v>
          </cell>
        </row>
        <row r="7">
          <cell r="A7" t="str">
            <v>Asia + Pacific</v>
          </cell>
          <cell r="B7">
            <v>141.5</v>
          </cell>
          <cell r="C7">
            <v>240.8</v>
          </cell>
          <cell r="D7">
            <v>44.5</v>
          </cell>
          <cell r="E7">
            <v>29.5</v>
          </cell>
        </row>
        <row r="8">
          <cell r="A8" t="str">
            <v>Europe</v>
          </cell>
          <cell r="B8">
            <v>110.3</v>
          </cell>
          <cell r="C8">
            <v>280.60000000000002</v>
          </cell>
          <cell r="D8">
            <v>119.7</v>
          </cell>
          <cell r="E8">
            <v>65.2</v>
          </cell>
        </row>
        <row r="9">
          <cell r="A9" t="str">
            <v>Latin America + Caribbean</v>
          </cell>
          <cell r="B9">
            <v>105.9</v>
          </cell>
          <cell r="C9">
            <v>207.2</v>
          </cell>
          <cell r="D9">
            <v>76.8</v>
          </cell>
          <cell r="E9">
            <v>63.4</v>
          </cell>
        </row>
        <row r="10">
          <cell r="A10" t="str">
            <v>North America</v>
          </cell>
          <cell r="B10">
            <v>88.1</v>
          </cell>
          <cell r="C10">
            <v>255.2</v>
          </cell>
          <cell r="D10">
            <v>123.6</v>
          </cell>
          <cell r="E10">
            <v>100.4</v>
          </cell>
        </row>
        <row r="11">
          <cell r="A11" t="str">
            <v>West Asia</v>
          </cell>
          <cell r="B11">
            <v>140.6</v>
          </cell>
          <cell r="C11">
            <v>181</v>
          </cell>
          <cell r="D11">
            <v>42.5</v>
          </cell>
          <cell r="E11">
            <v>33.700000000000003</v>
          </cell>
        </row>
        <row r="12">
          <cell r="A12" t="str">
            <v>World average</v>
          </cell>
          <cell r="B12">
            <v>125.81852610098041</v>
          </cell>
          <cell r="C12">
            <v>231.96013968100854</v>
          </cell>
          <cell r="D12">
            <v>64.6446613384296</v>
          </cell>
          <cell r="E12">
            <v>43.91270029932349</v>
          </cell>
        </row>
        <row r="16">
          <cell r="A16" t="str">
            <v>Africa</v>
          </cell>
          <cell r="B16" t="str">
            <v>Coastal</v>
          </cell>
          <cell r="C16">
            <v>3914139</v>
          </cell>
          <cell r="D16">
            <v>1127028</v>
          </cell>
          <cell r="E16">
            <v>8691818</v>
          </cell>
          <cell r="F16">
            <v>34296247</v>
          </cell>
        </row>
        <row r="17">
          <cell r="A17" t="str">
            <v>Asia + Pacific</v>
          </cell>
          <cell r="B17" t="str">
            <v>Coastal</v>
          </cell>
          <cell r="C17">
            <v>8273475.28125</v>
          </cell>
          <cell r="D17">
            <v>88174909.75</v>
          </cell>
          <cell r="E17">
            <v>202996214.65625</v>
          </cell>
          <cell r="F17">
            <v>351442273.21875</v>
          </cell>
        </row>
        <row r="18">
          <cell r="A18" t="str">
            <v>Europe</v>
          </cell>
          <cell r="B18" t="str">
            <v>Coastal</v>
          </cell>
          <cell r="C18">
            <v>3301335.8846153845</v>
          </cell>
          <cell r="D18">
            <v>64066642.961538464</v>
          </cell>
          <cell r="E18">
            <v>125252918.23076923</v>
          </cell>
          <cell r="F18">
            <v>152451977.61538461</v>
          </cell>
        </row>
        <row r="19">
          <cell r="A19" t="str">
            <v>Latin America + Caribbean</v>
          </cell>
          <cell r="B19" t="str">
            <v>Coastal</v>
          </cell>
          <cell r="C19">
            <v>3577616</v>
          </cell>
          <cell r="D19">
            <v>61892184.5</v>
          </cell>
          <cell r="E19">
            <v>48423359.5</v>
          </cell>
          <cell r="F19">
            <v>43395774.5</v>
          </cell>
        </row>
        <row r="20">
          <cell r="A20" t="str">
            <v>North America</v>
          </cell>
          <cell r="B20" t="str">
            <v>Coastal</v>
          </cell>
          <cell r="C20">
            <v>4739801.083333333</v>
          </cell>
          <cell r="D20">
            <v>40130605.208333336</v>
          </cell>
          <cell r="E20">
            <v>70100532.583333328</v>
          </cell>
          <cell r="F20">
            <v>66755815.416666664</v>
          </cell>
        </row>
        <row r="21">
          <cell r="A21" t="str">
            <v>West Asia</v>
          </cell>
          <cell r="B21" t="str">
            <v>Coastal</v>
          </cell>
          <cell r="C21">
            <v>0</v>
          </cell>
          <cell r="D21">
            <v>0</v>
          </cell>
          <cell r="E21">
            <v>0</v>
          </cell>
          <cell r="F21">
            <v>0</v>
          </cell>
        </row>
        <row r="22">
          <cell r="A22" t="str">
            <v>World average</v>
          </cell>
          <cell r="B22" t="str">
            <v>Coastal</v>
          </cell>
          <cell r="C22">
            <v>5593065.1647058828</v>
          </cell>
          <cell r="D22">
            <v>65592655.894117646</v>
          </cell>
          <cell r="E22">
            <v>135769483.08235294</v>
          </cell>
          <cell r="F22">
            <v>199213312.08235294</v>
          </cell>
        </row>
        <row r="23">
          <cell r="A23" t="str">
            <v>Africa</v>
          </cell>
          <cell r="B23" t="str">
            <v>Inland</v>
          </cell>
          <cell r="C23">
            <v>0</v>
          </cell>
          <cell r="D23">
            <v>0</v>
          </cell>
          <cell r="E23">
            <v>0</v>
          </cell>
          <cell r="F23">
            <v>0</v>
          </cell>
        </row>
        <row r="24">
          <cell r="A24" t="str">
            <v>Asia + Pacific</v>
          </cell>
          <cell r="B24" t="str">
            <v>Inland</v>
          </cell>
          <cell r="C24">
            <v>18827944.800000001</v>
          </cell>
          <cell r="D24">
            <v>198375399.40000001</v>
          </cell>
          <cell r="E24">
            <v>461696478.39999998</v>
          </cell>
          <cell r="F24">
            <v>500166646</v>
          </cell>
        </row>
        <row r="25">
          <cell r="A25" t="str">
            <v>Europe</v>
          </cell>
          <cell r="B25" t="str">
            <v>Inland</v>
          </cell>
          <cell r="C25">
            <v>4616683.2545454549</v>
          </cell>
          <cell r="D25">
            <v>89448804.763636366</v>
          </cell>
          <cell r="E25">
            <v>183838010.41818181</v>
          </cell>
          <cell r="F25">
            <v>179609296.59999999</v>
          </cell>
        </row>
        <row r="26">
          <cell r="A26" t="str">
            <v>Latin America + Caribbean</v>
          </cell>
          <cell r="B26" t="str">
            <v>Inland</v>
          </cell>
          <cell r="C26">
            <v>4568144.5</v>
          </cell>
          <cell r="D26">
            <v>15274742.5</v>
          </cell>
          <cell r="E26">
            <v>37180743.5</v>
          </cell>
          <cell r="F26">
            <v>34164270</v>
          </cell>
        </row>
        <row r="27">
          <cell r="A27" t="str">
            <v>North America</v>
          </cell>
          <cell r="B27" t="str">
            <v>Inland</v>
          </cell>
          <cell r="C27">
            <v>3026730.7391304346</v>
          </cell>
          <cell r="D27">
            <v>38918065.326086953</v>
          </cell>
          <cell r="E27">
            <v>76867641.630434781</v>
          </cell>
          <cell r="F27">
            <v>84944609.673913047</v>
          </cell>
        </row>
        <row r="28">
          <cell r="A28" t="str">
            <v>West Asia</v>
          </cell>
          <cell r="B28" t="str">
            <v>Inland</v>
          </cell>
          <cell r="C28">
            <v>0</v>
          </cell>
          <cell r="D28">
            <v>0</v>
          </cell>
          <cell r="E28">
            <v>0</v>
          </cell>
          <cell r="F28">
            <v>0</v>
          </cell>
        </row>
        <row r="29">
          <cell r="A29" t="str">
            <v>World average</v>
          </cell>
          <cell r="B29" t="str">
            <v>Inland</v>
          </cell>
          <cell r="C29">
            <v>4596511.166666667</v>
          </cell>
          <cell r="D29">
            <v>71595756.935185179</v>
          </cell>
          <cell r="E29">
            <v>148424499.69444445</v>
          </cell>
          <cell r="F29">
            <v>151436343.77777779</v>
          </cell>
        </row>
        <row r="34">
          <cell r="A34" t="str">
            <v>Africa</v>
          </cell>
          <cell r="B34">
            <v>78.860878837300007</v>
          </cell>
          <cell r="C34">
            <v>2477487.5761089651</v>
          </cell>
          <cell r="D34">
            <v>59459701.826615155</v>
          </cell>
          <cell r="E34">
            <v>185811568.20817238</v>
          </cell>
          <cell r="F34">
            <v>309685947.01362062</v>
          </cell>
        </row>
        <row r="35">
          <cell r="A35" t="str">
            <v>Asia + Pacific</v>
          </cell>
          <cell r="B35">
            <v>280.19701351269998</v>
          </cell>
          <cell r="C35">
            <v>8802648.7920929827</v>
          </cell>
          <cell r="D35">
            <v>211263571.01023158</v>
          </cell>
          <cell r="E35">
            <v>660198659.40697372</v>
          </cell>
          <cell r="F35">
            <v>1100331099.0116229</v>
          </cell>
        </row>
        <row r="36">
          <cell r="A36" t="str">
            <v>Europe</v>
          </cell>
          <cell r="B36">
            <v>128.15604682759999</v>
          </cell>
          <cell r="C36">
            <v>4026140.9522669767</v>
          </cell>
          <cell r="D36">
            <v>96627382.854407445</v>
          </cell>
          <cell r="E36">
            <v>301960571.42002326</v>
          </cell>
          <cell r="F36">
            <v>503267619.0333721</v>
          </cell>
        </row>
        <row r="37">
          <cell r="A37" t="str">
            <v>Latin America + Caribbean</v>
          </cell>
          <cell r="B37">
            <v>135.61161904761903</v>
          </cell>
          <cell r="C37">
            <v>4260364.6614141762</v>
          </cell>
          <cell r="D37">
            <v>102248751.87394023</v>
          </cell>
          <cell r="E37">
            <v>319527349.60606319</v>
          </cell>
          <cell r="F37">
            <v>532545582.67677206</v>
          </cell>
        </row>
        <row r="38">
          <cell r="A38" t="str">
            <v>North America</v>
          </cell>
          <cell r="B38">
            <v>32.200000000000003</v>
          </cell>
          <cell r="C38">
            <v>1011592.8344559135</v>
          </cell>
          <cell r="D38">
            <v>24278228.026941925</v>
          </cell>
          <cell r="E38">
            <v>75869462.584193513</v>
          </cell>
          <cell r="F38">
            <v>126449104.30698919</v>
          </cell>
        </row>
        <row r="39">
          <cell r="A39" t="str">
            <v>West Asia</v>
          </cell>
          <cell r="B39">
            <v>102.29506967250001</v>
          </cell>
          <cell r="C39">
            <v>3213694.3938158206</v>
          </cell>
          <cell r="D39">
            <v>77128665.45157969</v>
          </cell>
          <cell r="E39">
            <v>241027079.53618655</v>
          </cell>
          <cell r="F39">
            <v>401711799.22697759</v>
          </cell>
        </row>
        <row r="40">
          <cell r="A40" t="str">
            <v>World average</v>
          </cell>
          <cell r="B40">
            <v>159.2201819278944</v>
          </cell>
          <cell r="C40">
            <v>5002049.5384790339</v>
          </cell>
          <cell r="D40">
            <v>120049188.92349683</v>
          </cell>
          <cell r="E40">
            <v>375153715.38592756</v>
          </cell>
          <cell r="F40">
            <v>625256192.3098793</v>
          </cell>
        </row>
        <row r="45">
          <cell r="A45" t="str">
            <v>World average</v>
          </cell>
          <cell r="B45">
            <v>5</v>
          </cell>
          <cell r="C45">
            <v>5</v>
          </cell>
          <cell r="D45">
            <v>157079.63267948967</v>
          </cell>
          <cell r="E45">
            <v>3769911.1843077517</v>
          </cell>
          <cell r="F45">
            <v>11780972.450961724</v>
          </cell>
          <cell r="G45">
            <v>19634954.084936209</v>
          </cell>
        </row>
        <row r="48">
          <cell r="C48">
            <v>5.3000000000000001E-7</v>
          </cell>
        </row>
        <row r="49">
          <cell r="C49">
            <v>1</v>
          </cell>
        </row>
        <row r="50">
          <cell r="C50">
            <v>5</v>
          </cell>
        </row>
        <row r="56">
          <cell r="C56">
            <v>50</v>
          </cell>
        </row>
        <row r="57">
          <cell r="C57">
            <v>300</v>
          </cell>
        </row>
        <row r="58">
          <cell r="C58">
            <v>750</v>
          </cell>
        </row>
        <row r="59">
          <cell r="C59">
            <v>1250</v>
          </cell>
        </row>
        <row r="60">
          <cell r="C60">
            <v>31415.926535897932</v>
          </cell>
        </row>
        <row r="61">
          <cell r="C61">
            <v>753982.23686155037</v>
          </cell>
        </row>
        <row r="62">
          <cell r="C62">
            <v>2356194.4901923449</v>
          </cell>
        </row>
        <row r="63">
          <cell r="C63">
            <v>3926990.8169872416</v>
          </cell>
        </row>
        <row r="64">
          <cell r="C64">
            <v>20</v>
          </cell>
        </row>
        <row r="66">
          <cell r="C66">
            <v>31536000</v>
          </cell>
        </row>
        <row r="67">
          <cell r="C67">
            <v>0.2</v>
          </cell>
        </row>
        <row r="68">
          <cell r="C68">
            <v>0.2</v>
          </cell>
        </row>
        <row r="69">
          <cell r="C69">
            <v>0.1</v>
          </cell>
        </row>
        <row r="70">
          <cell r="C70">
            <v>0.2</v>
          </cell>
        </row>
        <row r="71">
          <cell r="C71">
            <v>390</v>
          </cell>
        </row>
        <row r="72">
          <cell r="C72">
            <v>30</v>
          </cell>
        </row>
        <row r="73">
          <cell r="C73">
            <v>100</v>
          </cell>
        </row>
        <row r="74">
          <cell r="C74">
            <v>200</v>
          </cell>
        </row>
        <row r="75">
          <cell r="C75">
            <v>65</v>
          </cell>
        </row>
        <row r="76">
          <cell r="C76">
            <v>1</v>
          </cell>
        </row>
        <row r="77">
          <cell r="C77">
            <v>0.12</v>
          </cell>
        </row>
        <row r="78">
          <cell r="C78">
            <v>0.92</v>
          </cell>
        </row>
        <row r="79">
          <cell r="C79">
            <v>0.76</v>
          </cell>
        </row>
        <row r="80">
          <cell r="C80">
            <v>0.90900000000000003</v>
          </cell>
        </row>
        <row r="81">
          <cell r="C81">
            <v>6.0000000000000001E-3</v>
          </cell>
        </row>
        <row r="82">
          <cell r="C82">
            <v>0.7</v>
          </cell>
        </row>
        <row r="83">
          <cell r="C83">
            <v>0.3</v>
          </cell>
        </row>
        <row r="84">
          <cell r="C84">
            <v>0.87</v>
          </cell>
        </row>
        <row r="85">
          <cell r="C85">
            <v>0.66</v>
          </cell>
        </row>
        <row r="86">
          <cell r="C86">
            <v>0.56000000000000005</v>
          </cell>
        </row>
        <row r="87">
          <cell r="C87">
            <v>0.51</v>
          </cell>
        </row>
        <row r="88">
          <cell r="C88">
            <v>0.56000000000000005</v>
          </cell>
        </row>
        <row r="89">
          <cell r="C89">
            <v>0.54</v>
          </cell>
        </row>
        <row r="90">
          <cell r="C90">
            <v>0.24</v>
          </cell>
        </row>
        <row r="91">
          <cell r="C91">
            <v>0.4</v>
          </cell>
        </row>
        <row r="93">
          <cell r="C93">
            <v>2E-3</v>
          </cell>
        </row>
        <row r="94">
          <cell r="C94">
            <v>24</v>
          </cell>
        </row>
        <row r="95">
          <cell r="C95">
            <v>8.9999999999999995E-9</v>
          </cell>
        </row>
        <row r="96">
          <cell r="C96">
            <v>0.4</v>
          </cell>
        </row>
        <row r="97">
          <cell r="C97">
            <v>0.8</v>
          </cell>
        </row>
        <row r="98">
          <cell r="C98">
            <v>0.6</v>
          </cell>
        </row>
        <row r="99">
          <cell r="C99">
            <v>0.2</v>
          </cell>
        </row>
        <row r="100">
          <cell r="C100">
            <v>0.25</v>
          </cell>
        </row>
        <row r="101">
          <cell r="C101">
            <v>1</v>
          </cell>
        </row>
        <row r="102">
          <cell r="C102">
            <v>0.94599999999999995</v>
          </cell>
        </row>
        <row r="103">
          <cell r="C103">
            <v>31536000</v>
          </cell>
        </row>
      </sheetData>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abSelected="1" zoomScaleNormal="100" workbookViewId="0">
      <selection activeCell="C5" sqref="C5:E5"/>
    </sheetView>
  </sheetViews>
  <sheetFormatPr defaultRowHeight="11.25"/>
  <cols>
    <col min="1" max="1" width="9.33203125" style="87"/>
    <col min="2" max="2" width="13.5" style="87" customWidth="1"/>
    <col min="3" max="3" width="54.6640625" style="87" customWidth="1"/>
    <col min="4" max="4" width="17.5" style="87" customWidth="1"/>
    <col min="5" max="5" width="13.33203125" style="87" customWidth="1"/>
    <col min="6" max="16384" width="9.33203125" style="87"/>
  </cols>
  <sheetData>
    <row r="2" spans="2:5" ht="15.75">
      <c r="C2" s="88" t="s">
        <v>197</v>
      </c>
    </row>
    <row r="3" spans="2:5" ht="26.25">
      <c r="C3" s="89" t="s">
        <v>198</v>
      </c>
      <c r="E3" s="90"/>
    </row>
    <row r="4" spans="2:5" ht="15.75">
      <c r="B4" s="91"/>
    </row>
    <row r="5" spans="2:5" ht="49.5" customHeight="1">
      <c r="C5" s="109" t="s">
        <v>199</v>
      </c>
      <c r="D5" s="109"/>
      <c r="E5" s="109"/>
    </row>
    <row r="7" spans="2:5" ht="39" customHeight="1">
      <c r="C7" s="92" t="s">
        <v>203</v>
      </c>
      <c r="D7" s="93"/>
    </row>
    <row r="13" spans="2:5" ht="15.75">
      <c r="B13" s="94" t="s">
        <v>195</v>
      </c>
    </row>
    <row r="14" spans="2:5" ht="72.75" customHeight="1">
      <c r="B14" s="110" t="s">
        <v>196</v>
      </c>
      <c r="C14" s="110"/>
      <c r="D14" s="110"/>
      <c r="E14" s="110"/>
    </row>
    <row r="15" spans="2:5" ht="70.5" customHeight="1">
      <c r="B15" s="110" t="s">
        <v>200</v>
      </c>
      <c r="C15" s="110"/>
      <c r="D15" s="110"/>
      <c r="E15" s="110"/>
    </row>
    <row r="17" spans="2:3" ht="15.75">
      <c r="B17" s="95" t="s">
        <v>201</v>
      </c>
      <c r="C17" s="88"/>
    </row>
    <row r="18" spans="2:3" ht="15.75">
      <c r="B18" s="88"/>
      <c r="C18" s="88"/>
    </row>
    <row r="19" spans="2:3" ht="15.75">
      <c r="B19" s="88" t="s">
        <v>202</v>
      </c>
      <c r="C19" s="88"/>
    </row>
  </sheetData>
  <mergeCells count="3">
    <mergeCell ref="C5:E5"/>
    <mergeCell ref="B14:E14"/>
    <mergeCell ref="B15:E15"/>
  </mergeCell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18"/>
  <sheetViews>
    <sheetView workbookViewId="0"/>
  </sheetViews>
  <sheetFormatPr defaultRowHeight="11.25"/>
  <cols>
    <col min="1" max="1" width="9.33203125" style="2"/>
    <col min="2" max="2" width="16.1640625" style="2" customWidth="1"/>
    <col min="3" max="3" width="23" style="2" bestFit="1" customWidth="1"/>
    <col min="4" max="4" width="107.33203125" style="19" customWidth="1"/>
    <col min="5" max="16384" width="9.33203125" style="2"/>
  </cols>
  <sheetData>
    <row r="1" spans="1:4" ht="15.75">
      <c r="A1" s="23" t="s">
        <v>212</v>
      </c>
    </row>
    <row r="3" spans="1:4" ht="12.75">
      <c r="A3" s="30"/>
      <c r="B3" s="30"/>
      <c r="C3" s="30"/>
      <c r="D3" s="31" t="s">
        <v>0</v>
      </c>
    </row>
    <row r="4" spans="1:4" ht="56.25">
      <c r="D4" s="18" t="s">
        <v>204</v>
      </c>
    </row>
    <row r="5" spans="1:4">
      <c r="D5" s="18" t="s">
        <v>213</v>
      </c>
    </row>
    <row r="6" spans="1:4" ht="12.75">
      <c r="A6" s="32" t="s">
        <v>1</v>
      </c>
      <c r="B6" s="30"/>
      <c r="C6" s="30"/>
      <c r="D6" s="20"/>
    </row>
    <row r="7" spans="1:4">
      <c r="B7" s="24" t="s">
        <v>15</v>
      </c>
      <c r="C7" s="25" t="s">
        <v>218</v>
      </c>
      <c r="D7" s="26" t="s">
        <v>2</v>
      </c>
    </row>
    <row r="8" spans="1:4" ht="45">
      <c r="C8" s="27" t="s">
        <v>3</v>
      </c>
      <c r="D8" s="19" t="s">
        <v>219</v>
      </c>
    </row>
    <row r="9" spans="1:4">
      <c r="A9" s="111" t="s">
        <v>42</v>
      </c>
      <c r="B9" s="111"/>
      <c r="C9" s="21" t="s">
        <v>43</v>
      </c>
      <c r="D9" s="22" t="s">
        <v>33</v>
      </c>
    </row>
    <row r="10" spans="1:4">
      <c r="A10" s="111"/>
      <c r="B10" s="111"/>
      <c r="C10" s="21" t="s">
        <v>44</v>
      </c>
      <c r="D10" s="22" t="s">
        <v>220</v>
      </c>
    </row>
    <row r="11" spans="1:4" ht="11.25" customHeight="1">
      <c r="A11" s="112" t="s">
        <v>217</v>
      </c>
      <c r="B11" s="112"/>
      <c r="C11" s="40" t="s">
        <v>216</v>
      </c>
      <c r="D11" s="41" t="s">
        <v>80</v>
      </c>
    </row>
    <row r="12" spans="1:4" ht="11.25" customHeight="1">
      <c r="A12" s="113" t="s">
        <v>21</v>
      </c>
      <c r="B12" s="113"/>
      <c r="C12" s="33" t="s">
        <v>73</v>
      </c>
      <c r="D12" s="34" t="s">
        <v>221</v>
      </c>
    </row>
    <row r="13" spans="1:4">
      <c r="A13" s="113"/>
      <c r="B13" s="113"/>
      <c r="C13" s="33" t="s">
        <v>144</v>
      </c>
      <c r="D13" s="34" t="s">
        <v>222</v>
      </c>
    </row>
    <row r="15" spans="1:4" ht="12.75">
      <c r="A15" s="32" t="s">
        <v>4</v>
      </c>
      <c r="B15" s="30"/>
      <c r="C15" s="30"/>
      <c r="D15" s="20"/>
    </row>
    <row r="16" spans="1:4">
      <c r="A16" s="28" t="s">
        <v>5</v>
      </c>
      <c r="B16" s="28" t="s">
        <v>6</v>
      </c>
      <c r="C16" s="28" t="s">
        <v>7</v>
      </c>
      <c r="D16" s="26" t="s">
        <v>2</v>
      </c>
    </row>
    <row r="17" spans="1:4">
      <c r="A17" s="82" t="s">
        <v>193</v>
      </c>
      <c r="B17" s="73">
        <v>42487</v>
      </c>
      <c r="C17" s="2" t="s">
        <v>8</v>
      </c>
      <c r="D17" s="19" t="s">
        <v>194</v>
      </c>
    </row>
    <row r="18" spans="1:4">
      <c r="A18" s="82" t="s">
        <v>205</v>
      </c>
      <c r="B18" s="73">
        <v>43251</v>
      </c>
      <c r="C18" s="2" t="s">
        <v>206</v>
      </c>
      <c r="D18" s="19" t="s">
        <v>214</v>
      </c>
    </row>
  </sheetData>
  <mergeCells count="3">
    <mergeCell ref="A9:B10"/>
    <mergeCell ref="A11:B11"/>
    <mergeCell ref="A12:B13"/>
  </mergeCells>
  <phoneticPr fontId="0" type="noConversion"/>
  <hyperlinks>
    <hyperlink ref="C11" location="'Intermediate calcs'!A1" display="Interim calcs"/>
    <hyperlink ref="C9" location="Nuke_home" display="Radionuclides"/>
    <hyperlink ref="C10" location="Other_home" display="Other parameters"/>
    <hyperlink ref="C13" location="'Collective doses'!A1" display="Collective doses"/>
    <hyperlink ref="C12" location="'Individual doses'!A1" display="Individual doses"/>
  </hyperlinks>
  <pageMargins left="0.74803149606299213" right="0.74803149606299213" top="0.98425196850393704" bottom="0.98425196850393704" header="0.51181102362204722" footer="0.51181102362204722"/>
  <pageSetup paperSize="9" orientation="landscape" r:id="rId1"/>
  <headerFooter>
    <oddHeader>&amp;CANNEX A: METHODOLOGY FOR ESTIMATING PUBLIC EXPOSURES DUE TO RADIOACTIVE DISCHARGES</oddHeader>
    <oddFooter>&amp;L&amp;F#&amp;A&amp;CPage &amp;P of &amp;N&amp;RUNSCEAR 2016 Report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46"/>
  <sheetViews>
    <sheetView workbookViewId="0">
      <pane xSplit="2" ySplit="8" topLeftCell="C9" activePane="bottomRight" state="frozen"/>
      <selection pane="topRight" activeCell="C1" sqref="C1"/>
      <selection pane="bottomLeft" activeCell="A9" sqref="A9"/>
      <selection pane="bottomRight"/>
    </sheetView>
  </sheetViews>
  <sheetFormatPr defaultRowHeight="11.25"/>
  <cols>
    <col min="1" max="11" width="9.33203125" style="6"/>
    <col min="12" max="12" width="9.33203125" style="6" customWidth="1"/>
    <col min="13" max="14" width="9.33203125" style="6"/>
    <col min="15" max="16384" width="9.33203125" style="99"/>
  </cols>
  <sheetData>
    <row r="1" spans="1:14" ht="15.75">
      <c r="A1" s="5" t="s">
        <v>33</v>
      </c>
      <c r="B1" s="5"/>
    </row>
    <row r="2" spans="1:14">
      <c r="A2" s="3" t="s">
        <v>16</v>
      </c>
      <c r="B2" s="7"/>
    </row>
    <row r="4" spans="1:14" s="100" customFormat="1" ht="12.75">
      <c r="A4" s="8" t="s">
        <v>34</v>
      </c>
      <c r="B4" s="8"/>
      <c r="C4" s="8"/>
      <c r="D4" s="8"/>
      <c r="E4" s="8"/>
      <c r="F4" s="8"/>
      <c r="G4" s="8"/>
      <c r="H4" s="8"/>
      <c r="I4" s="8"/>
      <c r="J4" s="8"/>
      <c r="K4" s="8"/>
      <c r="L4" s="8"/>
      <c r="M4" s="8"/>
      <c r="N4" s="8"/>
    </row>
    <row r="5" spans="1:14" ht="11.25" customHeight="1">
      <c r="D5" s="9"/>
      <c r="E5" s="114" t="s">
        <v>78</v>
      </c>
      <c r="F5" s="114"/>
      <c r="G5" s="114"/>
      <c r="H5" s="114" t="s">
        <v>35</v>
      </c>
      <c r="I5" s="114"/>
      <c r="J5" s="114" t="s">
        <v>79</v>
      </c>
      <c r="K5" s="114"/>
    </row>
    <row r="6" spans="1:14" ht="22.5">
      <c r="A6" s="10" t="s">
        <v>36</v>
      </c>
      <c r="B6" s="10" t="s">
        <v>37</v>
      </c>
      <c r="C6" s="10" t="s">
        <v>38</v>
      </c>
      <c r="D6" s="9" t="s">
        <v>39</v>
      </c>
      <c r="E6" s="55" t="s">
        <v>169</v>
      </c>
      <c r="F6" s="55" t="s">
        <v>170</v>
      </c>
      <c r="G6" s="55" t="s">
        <v>171</v>
      </c>
      <c r="H6" s="52" t="s">
        <v>172</v>
      </c>
      <c r="I6" s="52" t="s">
        <v>173</v>
      </c>
      <c r="J6" s="56" t="s">
        <v>174</v>
      </c>
      <c r="K6" s="56" t="s">
        <v>175</v>
      </c>
      <c r="L6" s="56" t="s">
        <v>176</v>
      </c>
    </row>
    <row r="7" spans="1:14">
      <c r="A7" s="10"/>
      <c r="B7" s="10"/>
      <c r="C7" s="10"/>
      <c r="D7" s="10"/>
      <c r="E7" s="54" t="s">
        <v>223</v>
      </c>
      <c r="F7" s="108" t="s">
        <v>223</v>
      </c>
      <c r="G7" s="108" t="s">
        <v>223</v>
      </c>
      <c r="H7" s="51" t="s">
        <v>224</v>
      </c>
      <c r="I7" s="52" t="s">
        <v>225</v>
      </c>
      <c r="J7" s="108" t="s">
        <v>223</v>
      </c>
      <c r="K7" s="108" t="s">
        <v>223</v>
      </c>
      <c r="L7" s="55" t="s">
        <v>226</v>
      </c>
    </row>
    <row r="8" spans="1:14" ht="22.5">
      <c r="A8" s="10"/>
      <c r="B8" s="10"/>
      <c r="C8" s="10"/>
      <c r="D8" s="10"/>
      <c r="E8" s="52" t="s">
        <v>60</v>
      </c>
      <c r="F8" s="55" t="s">
        <v>60</v>
      </c>
      <c r="G8" s="55" t="s">
        <v>60</v>
      </c>
      <c r="H8" s="52" t="s">
        <v>51</v>
      </c>
      <c r="I8" s="52" t="s">
        <v>41</v>
      </c>
      <c r="J8" s="9" t="s">
        <v>75</v>
      </c>
      <c r="K8" s="56" t="s">
        <v>75</v>
      </c>
      <c r="L8" s="55" t="s">
        <v>96</v>
      </c>
    </row>
    <row r="9" spans="1:14">
      <c r="A9" s="11" t="s">
        <v>69</v>
      </c>
      <c r="B9" s="11" t="s">
        <v>70</v>
      </c>
      <c r="C9" s="12" t="b">
        <f>TRUE</f>
        <v>1</v>
      </c>
      <c r="D9" s="12" t="b">
        <f>FALSE</f>
        <v>0</v>
      </c>
      <c r="E9" s="59">
        <v>50</v>
      </c>
      <c r="F9" s="59">
        <v>1000</v>
      </c>
      <c r="G9" s="59">
        <v>1000</v>
      </c>
      <c r="H9" s="42">
        <v>9.3900000000000007E-16</v>
      </c>
      <c r="I9" s="13">
        <v>4.3000000000000001E-10</v>
      </c>
      <c r="J9" s="75">
        <v>2000000</v>
      </c>
      <c r="K9" s="75">
        <v>2000000</v>
      </c>
      <c r="L9" s="61">
        <v>985.49999999999989</v>
      </c>
    </row>
    <row r="10" spans="1:14">
      <c r="A10" s="11" t="s">
        <v>9</v>
      </c>
      <c r="B10" s="12"/>
      <c r="C10" s="12" t="b">
        <f>FALSE</f>
        <v>0</v>
      </c>
      <c r="D10" s="12" t="b">
        <f>FALSE</f>
        <v>0</v>
      </c>
      <c r="E10" s="59">
        <v>100</v>
      </c>
      <c r="F10" s="59">
        <v>400</v>
      </c>
      <c r="G10" s="59">
        <v>1000</v>
      </c>
      <c r="H10" s="42">
        <v>2.3300000000000001E-17</v>
      </c>
      <c r="I10" s="13">
        <v>1.9999999999999999E-7</v>
      </c>
      <c r="J10" s="75">
        <v>2000000</v>
      </c>
      <c r="K10" s="75">
        <v>2000000</v>
      </c>
      <c r="L10" s="61">
        <v>1.606E-3</v>
      </c>
    </row>
    <row r="11" spans="1:14">
      <c r="A11" s="11" t="s">
        <v>68</v>
      </c>
      <c r="B11" s="12"/>
      <c r="C11" s="12" t="b">
        <f>TRUE</f>
        <v>1</v>
      </c>
      <c r="D11" s="12" t="b">
        <f>FALSE</f>
        <v>0</v>
      </c>
      <c r="E11" s="59">
        <v>10</v>
      </c>
      <c r="F11" s="59">
        <v>0.7</v>
      </c>
      <c r="G11" s="59">
        <v>10</v>
      </c>
      <c r="H11" s="42">
        <v>5.7900000000000004E-16</v>
      </c>
      <c r="I11" s="13">
        <v>0</v>
      </c>
      <c r="J11" s="75">
        <v>2000</v>
      </c>
      <c r="K11" s="75">
        <v>9000</v>
      </c>
      <c r="L11" s="61">
        <v>142350</v>
      </c>
    </row>
    <row r="12" spans="1:14">
      <c r="A12" s="11" t="s">
        <v>23</v>
      </c>
      <c r="B12" s="12"/>
      <c r="C12" s="12" t="b">
        <f>TRUE</f>
        <v>1</v>
      </c>
      <c r="D12" s="12" t="b">
        <f>FALSE</f>
        <v>0</v>
      </c>
      <c r="E12" s="59">
        <v>20</v>
      </c>
      <c r="F12" s="59">
        <v>1000</v>
      </c>
      <c r="G12" s="59">
        <v>1000</v>
      </c>
      <c r="H12" s="42">
        <v>3.51E-17</v>
      </c>
      <c r="I12" s="13">
        <v>1.3000000000000001E-9</v>
      </c>
      <c r="J12" s="75" t="e">
        <v>#N/A</v>
      </c>
      <c r="K12" s="75" t="e">
        <v>#N/A</v>
      </c>
      <c r="L12" s="61">
        <v>51.1</v>
      </c>
      <c r="M12" s="6" t="s">
        <v>132</v>
      </c>
    </row>
    <row r="13" spans="1:14">
      <c r="A13" s="11" t="s">
        <v>27</v>
      </c>
      <c r="B13" s="14" t="s">
        <v>28</v>
      </c>
      <c r="C13" s="12" t="b">
        <f>TRUE</f>
        <v>1</v>
      </c>
      <c r="D13" s="12" t="b">
        <f>FALSE</f>
        <v>0</v>
      </c>
      <c r="E13" s="59">
        <v>20</v>
      </c>
      <c r="F13" s="59">
        <v>1000</v>
      </c>
      <c r="G13" s="59">
        <v>1000</v>
      </c>
      <c r="H13" s="42">
        <v>1.4399999999999999E-15</v>
      </c>
      <c r="I13" s="13">
        <v>1.0999999999999999E-10</v>
      </c>
      <c r="J13" s="75" t="e">
        <v>#N/A</v>
      </c>
      <c r="K13" s="75" t="e">
        <v>#N/A</v>
      </c>
      <c r="L13" s="61">
        <v>18250</v>
      </c>
      <c r="M13" s="6" t="s">
        <v>132</v>
      </c>
    </row>
    <row r="14" spans="1:14">
      <c r="A14" s="11" t="s">
        <v>10</v>
      </c>
      <c r="B14" s="12"/>
      <c r="C14" s="12" t="b">
        <f>FALSE</f>
        <v>0</v>
      </c>
      <c r="D14" s="12" t="b">
        <f>FALSE</f>
        <v>0</v>
      </c>
      <c r="E14" s="59">
        <v>20000</v>
      </c>
      <c r="F14" s="59">
        <v>20000</v>
      </c>
      <c r="G14" s="59">
        <v>20000</v>
      </c>
      <c r="H14" s="42">
        <v>1.27E-20</v>
      </c>
      <c r="I14" s="13">
        <v>5.7999999999999996E-10</v>
      </c>
      <c r="J14" s="75">
        <v>1000</v>
      </c>
      <c r="K14" s="75">
        <v>2000</v>
      </c>
      <c r="L14" s="61">
        <v>1.2045E-4</v>
      </c>
    </row>
    <row r="15" spans="1:14">
      <c r="A15" s="11" t="s">
        <v>179</v>
      </c>
      <c r="B15" s="12"/>
      <c r="C15" s="12" t="b">
        <f>FALSE</f>
        <v>0</v>
      </c>
      <c r="D15" s="12" t="b">
        <f>FALSE</f>
        <v>0</v>
      </c>
      <c r="E15" s="59">
        <v>700</v>
      </c>
      <c r="F15" s="59">
        <v>7000</v>
      </c>
      <c r="G15" s="59">
        <v>20000</v>
      </c>
      <c r="H15" s="42">
        <v>9.2500000000000004E-16</v>
      </c>
      <c r="I15" s="13">
        <v>7.4000000000000003E-10</v>
      </c>
      <c r="J15" s="75">
        <v>300000</v>
      </c>
      <c r="K15" s="75">
        <v>50000000</v>
      </c>
      <c r="L15" s="61">
        <v>3.5734282613613</v>
      </c>
    </row>
    <row r="16" spans="1:14">
      <c r="A16" s="11" t="s">
        <v>11</v>
      </c>
      <c r="B16" s="12"/>
      <c r="C16" s="12" t="b">
        <f>FALSE</f>
        <v>0</v>
      </c>
      <c r="D16" s="12" t="b">
        <f>FALSE</f>
        <v>0</v>
      </c>
      <c r="E16" s="59">
        <v>700</v>
      </c>
      <c r="F16" s="59">
        <v>7000</v>
      </c>
      <c r="G16" s="59">
        <v>20000</v>
      </c>
      <c r="H16" s="42">
        <v>2.2999999999999999E-15</v>
      </c>
      <c r="I16" s="13">
        <v>3.3999999999999998E-9</v>
      </c>
      <c r="J16" s="75">
        <v>300000</v>
      </c>
      <c r="K16" s="75">
        <v>50000000</v>
      </c>
      <c r="L16" s="61">
        <v>0.13139999999999999</v>
      </c>
    </row>
    <row r="17" spans="1:12">
      <c r="A17" s="11" t="s">
        <v>12</v>
      </c>
      <c r="B17" s="12" t="s">
        <v>68</v>
      </c>
      <c r="C17" s="12" t="b">
        <f>FALSE</f>
        <v>0</v>
      </c>
      <c r="D17" s="12" t="b">
        <f>FALSE</f>
        <v>0</v>
      </c>
      <c r="E17" s="59">
        <v>100</v>
      </c>
      <c r="F17" s="59">
        <v>50</v>
      </c>
      <c r="G17" s="59">
        <v>60</v>
      </c>
      <c r="H17" s="42">
        <v>2.9899999999999999E-18</v>
      </c>
      <c r="I17" s="13">
        <v>1.3000000000000001E-8</v>
      </c>
      <c r="J17" s="75">
        <v>4000</v>
      </c>
      <c r="K17" s="75">
        <v>2000</v>
      </c>
      <c r="L17" s="61">
        <v>2.2995000000000002E-2</v>
      </c>
    </row>
    <row r="18" spans="1:12">
      <c r="A18" s="11" t="s">
        <v>154</v>
      </c>
      <c r="B18" s="12"/>
      <c r="C18" s="12" t="b">
        <f>FALSE</f>
        <v>0</v>
      </c>
      <c r="D18" s="12" t="b">
        <f>FALSE</f>
        <v>0</v>
      </c>
      <c r="E18" s="59">
        <v>100</v>
      </c>
      <c r="F18" s="59">
        <v>50</v>
      </c>
      <c r="G18" s="59">
        <v>60</v>
      </c>
      <c r="H18" s="71">
        <v>1.48E-15</v>
      </c>
      <c r="I18" s="13">
        <v>1.9000000000000001E-8</v>
      </c>
      <c r="J18" s="75">
        <v>4000</v>
      </c>
      <c r="K18" s="75">
        <v>2000</v>
      </c>
      <c r="L18" s="61">
        <v>0.33615285187194244</v>
      </c>
    </row>
    <row r="19" spans="1:12">
      <c r="A19" s="11" t="s">
        <v>115</v>
      </c>
      <c r="B19" s="12"/>
      <c r="C19" s="12" t="b">
        <f>FALSE</f>
        <v>0</v>
      </c>
      <c r="D19" s="12" t="b">
        <f>FALSE</f>
        <v>0</v>
      </c>
      <c r="E19" s="59">
        <v>1</v>
      </c>
      <c r="F19" s="59">
        <v>1</v>
      </c>
      <c r="G19" s="59">
        <v>1</v>
      </c>
      <c r="H19" s="42">
        <v>0</v>
      </c>
      <c r="I19" s="13">
        <v>1.7999999999999999E-11</v>
      </c>
      <c r="J19" s="75">
        <v>1</v>
      </c>
      <c r="K19" s="75">
        <v>1</v>
      </c>
      <c r="L19" s="61">
        <v>5.4750000000000007E-2</v>
      </c>
    </row>
    <row r="20" spans="1:12">
      <c r="A20" s="6" t="s">
        <v>59</v>
      </c>
      <c r="C20" s="12" t="b">
        <f>FALSE</f>
        <v>0</v>
      </c>
      <c r="D20" s="12" t="b">
        <f>FALSE</f>
        <v>0</v>
      </c>
      <c r="E20" s="59">
        <v>9</v>
      </c>
      <c r="F20" s="59">
        <v>3</v>
      </c>
      <c r="G20" s="59">
        <v>10</v>
      </c>
      <c r="H20" s="42">
        <v>1.9499999999999999E-17</v>
      </c>
      <c r="I20" s="50">
        <v>1.1000000000000001E-7</v>
      </c>
      <c r="J20" s="75">
        <v>70</v>
      </c>
      <c r="K20" s="75">
        <v>200</v>
      </c>
      <c r="L20" s="61">
        <v>4.4149501946493327E-8</v>
      </c>
    </row>
    <row r="21" spans="1:12">
      <c r="A21" s="6" t="s">
        <v>187</v>
      </c>
      <c r="C21" s="12" t="b">
        <f>FALSE</f>
        <v>0</v>
      </c>
      <c r="D21" s="12" t="b">
        <f>FALSE</f>
        <v>0</v>
      </c>
      <c r="E21" s="59">
        <v>9</v>
      </c>
      <c r="F21" s="59">
        <v>3</v>
      </c>
      <c r="G21" s="59">
        <v>10</v>
      </c>
      <c r="H21" s="81">
        <v>3.64E-16</v>
      </c>
      <c r="I21" s="50">
        <v>2.0000000000000001E-9</v>
      </c>
      <c r="J21" s="75">
        <v>70</v>
      </c>
      <c r="K21" s="75">
        <v>200</v>
      </c>
      <c r="L21" s="61">
        <v>31.467502600047272</v>
      </c>
    </row>
    <row r="22" spans="1:12">
      <c r="A22" s="6" t="s">
        <v>180</v>
      </c>
      <c r="C22" s="12" t="b">
        <f>FALSE</f>
        <v>0</v>
      </c>
      <c r="D22" s="12" t="b">
        <f>FALSE</f>
        <v>0</v>
      </c>
      <c r="E22" s="59">
        <v>1000</v>
      </c>
      <c r="F22" s="59">
        <v>5000</v>
      </c>
      <c r="G22" s="59">
        <v>50000</v>
      </c>
      <c r="H22" s="42">
        <v>7.9100000000000003E-16</v>
      </c>
      <c r="I22" s="50">
        <v>7.1000000000000003E-10</v>
      </c>
      <c r="J22" s="75">
        <v>2000000</v>
      </c>
      <c r="K22" s="75">
        <v>200000000</v>
      </c>
      <c r="L22" s="61">
        <v>0.80959590689401606</v>
      </c>
    </row>
    <row r="23" spans="1:12">
      <c r="A23" s="11" t="s">
        <v>32</v>
      </c>
      <c r="B23" s="12" t="s">
        <v>72</v>
      </c>
      <c r="C23" s="12" t="b">
        <f>TRUE</f>
        <v>1</v>
      </c>
      <c r="D23" s="12" t="b">
        <f>FALSE</f>
        <v>0</v>
      </c>
      <c r="E23" s="59">
        <v>50</v>
      </c>
      <c r="F23" s="59">
        <v>10</v>
      </c>
      <c r="G23" s="59">
        <v>500</v>
      </c>
      <c r="H23" s="42">
        <v>1.08E-16</v>
      </c>
      <c r="I23" s="13">
        <v>0</v>
      </c>
      <c r="J23" s="75">
        <v>5000000</v>
      </c>
      <c r="K23" s="75">
        <v>5000000</v>
      </c>
      <c r="L23" s="61">
        <v>310250</v>
      </c>
    </row>
    <row r="24" spans="1:12">
      <c r="A24" s="15" t="s">
        <v>22</v>
      </c>
      <c r="B24" s="16" t="s">
        <v>23</v>
      </c>
      <c r="C24" s="12" t="b">
        <f>TRUE</f>
        <v>1</v>
      </c>
      <c r="D24" s="12" t="b">
        <f>FALSE</f>
        <v>0</v>
      </c>
      <c r="E24" s="59">
        <v>200</v>
      </c>
      <c r="F24" s="59">
        <v>90000</v>
      </c>
      <c r="G24" s="59">
        <v>50000</v>
      </c>
      <c r="H24" s="42">
        <v>2.1299999999999998E-18</v>
      </c>
      <c r="I24" s="13">
        <v>6.8999999999999996E-7</v>
      </c>
      <c r="J24" s="75">
        <v>100000</v>
      </c>
      <c r="K24" s="75">
        <v>10000000</v>
      </c>
      <c r="L24" s="61">
        <v>3.1024999999999997E-2</v>
      </c>
    </row>
    <row r="25" spans="1:12">
      <c r="A25" s="15" t="s">
        <v>71</v>
      </c>
      <c r="B25" s="16"/>
      <c r="C25" s="12" t="b">
        <f>TRUE</f>
        <v>1</v>
      </c>
      <c r="D25" s="12" t="b">
        <f>FALSE</f>
        <v>0</v>
      </c>
      <c r="E25" s="59">
        <v>200</v>
      </c>
      <c r="F25" s="59">
        <v>90000</v>
      </c>
      <c r="G25" s="59">
        <v>50000</v>
      </c>
      <c r="H25" s="42">
        <v>1.35E-16</v>
      </c>
      <c r="I25" s="13">
        <v>6E-9</v>
      </c>
      <c r="J25" s="75">
        <v>100000</v>
      </c>
      <c r="K25" s="75">
        <v>10000000</v>
      </c>
      <c r="L25" s="61">
        <v>584</v>
      </c>
    </row>
    <row r="26" spans="1:12">
      <c r="A26" s="15" t="s">
        <v>26</v>
      </c>
      <c r="B26" s="16" t="s">
        <v>27</v>
      </c>
      <c r="C26" s="17" t="b">
        <f>TRUE</f>
        <v>1</v>
      </c>
      <c r="D26" s="12" t="b">
        <f>FALSE</f>
        <v>0</v>
      </c>
      <c r="E26" s="59">
        <v>200</v>
      </c>
      <c r="F26" s="59">
        <v>90000</v>
      </c>
      <c r="G26" s="59">
        <v>50000</v>
      </c>
      <c r="H26" s="42">
        <v>2.4E-16</v>
      </c>
      <c r="I26" s="13">
        <v>1.4000000000000001E-10</v>
      </c>
      <c r="J26" s="75">
        <v>100000</v>
      </c>
      <c r="K26" s="75">
        <v>10000000</v>
      </c>
      <c r="L26" s="61">
        <v>13505</v>
      </c>
    </row>
    <row r="27" spans="1:12">
      <c r="A27" s="15" t="s">
        <v>19</v>
      </c>
      <c r="B27" s="17"/>
      <c r="C27" s="17" t="b">
        <f>FALSE</f>
        <v>0</v>
      </c>
      <c r="D27" s="12" t="b">
        <f>FALSE</f>
        <v>0</v>
      </c>
      <c r="E27" s="59">
        <v>2000</v>
      </c>
      <c r="F27" s="59">
        <v>20000</v>
      </c>
      <c r="G27" s="59">
        <v>20000</v>
      </c>
      <c r="H27" s="42">
        <v>8.0900000000000004E-21</v>
      </c>
      <c r="I27" s="13">
        <v>1.1999999999999999E-6</v>
      </c>
      <c r="J27" s="75">
        <v>20000000</v>
      </c>
      <c r="K27" s="75">
        <v>20000000</v>
      </c>
      <c r="L27" s="61">
        <v>1.825</v>
      </c>
    </row>
    <row r="28" spans="1:12">
      <c r="A28" s="15" t="s">
        <v>28</v>
      </c>
      <c r="B28" s="17"/>
      <c r="C28" s="17" t="b">
        <f>TRUE</f>
        <v>1</v>
      </c>
      <c r="D28" s="12" t="b">
        <f>FALSE</f>
        <v>0</v>
      </c>
      <c r="E28" s="59">
        <v>2000</v>
      </c>
      <c r="F28" s="59">
        <v>20000</v>
      </c>
      <c r="G28" s="59">
        <v>20000</v>
      </c>
      <c r="H28" s="42">
        <v>7.9299999999999996E-20</v>
      </c>
      <c r="I28" s="13">
        <v>0</v>
      </c>
      <c r="J28" s="75">
        <v>20000000</v>
      </c>
      <c r="K28" s="75">
        <v>20000000</v>
      </c>
      <c r="L28" s="61">
        <v>131400000000.00002</v>
      </c>
    </row>
    <row r="29" spans="1:12">
      <c r="A29" s="15" t="s">
        <v>25</v>
      </c>
      <c r="B29" s="16" t="s">
        <v>26</v>
      </c>
      <c r="C29" s="17" t="b">
        <f>TRUE</f>
        <v>1</v>
      </c>
      <c r="D29" s="12" t="b">
        <f>FALSE</f>
        <v>0</v>
      </c>
      <c r="E29" s="59">
        <v>2000</v>
      </c>
      <c r="F29" s="59">
        <v>20000</v>
      </c>
      <c r="G29" s="59">
        <v>20000</v>
      </c>
      <c r="H29" s="42">
        <v>8.6600000000000004E-21</v>
      </c>
      <c r="I29" s="13">
        <v>0</v>
      </c>
      <c r="J29" s="75">
        <v>20000000</v>
      </c>
      <c r="K29" s="75">
        <v>20000000</v>
      </c>
      <c r="L29" s="61">
        <v>120450</v>
      </c>
    </row>
    <row r="30" spans="1:12">
      <c r="A30" s="15" t="s">
        <v>13</v>
      </c>
      <c r="B30" s="17"/>
      <c r="C30" s="17" t="b">
        <f>FALSE</f>
        <v>0</v>
      </c>
      <c r="D30" s="12" t="b">
        <f>FALSE</f>
        <v>0</v>
      </c>
      <c r="E30" s="59">
        <v>100</v>
      </c>
      <c r="F30" s="59">
        <v>200</v>
      </c>
      <c r="G30" s="59">
        <v>3000</v>
      </c>
      <c r="H30" s="42">
        <v>2.8399999999999999E-19</v>
      </c>
      <c r="I30" s="13">
        <v>2.4999999999999999E-7</v>
      </c>
      <c r="J30" s="75">
        <v>100000</v>
      </c>
      <c r="K30" s="75">
        <v>100000</v>
      </c>
      <c r="L30" s="61">
        <v>2.8835000000000001E-5</v>
      </c>
    </row>
    <row r="31" spans="1:12">
      <c r="A31" s="15" t="s">
        <v>18</v>
      </c>
      <c r="B31" s="17"/>
      <c r="C31" s="17" t="b">
        <f>FALSE</f>
        <v>0</v>
      </c>
      <c r="D31" s="12" t="b">
        <f>FALSE</f>
        <v>0</v>
      </c>
      <c r="E31" s="59">
        <v>100</v>
      </c>
      <c r="F31" s="59">
        <v>200</v>
      </c>
      <c r="G31" s="59">
        <v>3000</v>
      </c>
      <c r="H31" s="42">
        <v>6.0100000000000002E-19</v>
      </c>
      <c r="I31" s="13">
        <v>2.4999999999999999E-7</v>
      </c>
      <c r="J31" s="75">
        <v>100000</v>
      </c>
      <c r="K31" s="75">
        <v>100000</v>
      </c>
      <c r="L31" s="61">
        <v>1.0585000000000001E-4</v>
      </c>
    </row>
    <row r="32" spans="1:12">
      <c r="A32" s="15" t="s">
        <v>14</v>
      </c>
      <c r="B32" s="17"/>
      <c r="C32" s="17" t="b">
        <f>FALSE</f>
        <v>0</v>
      </c>
      <c r="D32" s="12" t="b">
        <f>FALSE</f>
        <v>0</v>
      </c>
      <c r="E32" s="59">
        <v>100</v>
      </c>
      <c r="F32" s="59">
        <v>100</v>
      </c>
      <c r="G32" s="59">
        <v>100</v>
      </c>
      <c r="H32" s="42">
        <v>6.1099999999999998E-18</v>
      </c>
      <c r="I32" s="13">
        <v>2.8000000000000002E-7</v>
      </c>
      <c r="J32" s="75">
        <v>2000</v>
      </c>
      <c r="K32" s="75">
        <v>4000</v>
      </c>
      <c r="L32" s="61">
        <v>4.3799999999999997E-4</v>
      </c>
    </row>
    <row r="33" spans="1:12">
      <c r="A33" s="15" t="s">
        <v>29</v>
      </c>
      <c r="B33" s="17" t="s">
        <v>69</v>
      </c>
      <c r="C33" s="17" t="b">
        <f>TRUE</f>
        <v>1</v>
      </c>
      <c r="D33" s="12" t="b">
        <f>FALSE</f>
        <v>0</v>
      </c>
      <c r="E33" s="59">
        <v>100</v>
      </c>
      <c r="F33" s="59">
        <v>100</v>
      </c>
      <c r="G33" s="59">
        <v>100</v>
      </c>
      <c r="H33" s="42">
        <v>0</v>
      </c>
      <c r="I33" s="13">
        <v>6.8999999999999996E-7</v>
      </c>
      <c r="J33" s="75">
        <v>2000</v>
      </c>
      <c r="K33" s="75">
        <v>4000</v>
      </c>
      <c r="L33" s="61">
        <v>0.12045000000000002</v>
      </c>
    </row>
    <row r="34" spans="1:12">
      <c r="A34" s="15" t="s">
        <v>67</v>
      </c>
      <c r="B34" s="17"/>
      <c r="C34" s="17" t="b">
        <f>TRUE</f>
        <v>1</v>
      </c>
      <c r="D34" s="12" t="b">
        <f>FALSE</f>
        <v>0</v>
      </c>
      <c r="E34" s="59">
        <v>0</v>
      </c>
      <c r="F34" s="59">
        <v>0</v>
      </c>
      <c r="G34" s="59">
        <v>0</v>
      </c>
      <c r="H34" s="42">
        <v>3.4499999999999999E-16</v>
      </c>
      <c r="I34" s="13">
        <v>0</v>
      </c>
      <c r="J34" s="75" t="e">
        <v>#N/A</v>
      </c>
      <c r="K34" s="75" t="e">
        <v>#N/A</v>
      </c>
      <c r="L34" s="61">
        <v>731073.2269611517</v>
      </c>
    </row>
    <row r="35" spans="1:12">
      <c r="A35" s="15" t="s">
        <v>24</v>
      </c>
      <c r="B35" s="16" t="s">
        <v>25</v>
      </c>
      <c r="C35" s="17" t="b">
        <f>FALSE</f>
        <v>0</v>
      </c>
      <c r="D35" s="12" t="b">
        <f>TRUE</f>
        <v>1</v>
      </c>
      <c r="E35" s="59">
        <v>0</v>
      </c>
      <c r="F35" s="59">
        <v>0</v>
      </c>
      <c r="G35" s="59">
        <v>0</v>
      </c>
      <c r="H35" s="42">
        <v>3.8200000000000002E-19</v>
      </c>
      <c r="I35" s="13">
        <v>0</v>
      </c>
      <c r="J35" s="75" t="e">
        <v>#N/A</v>
      </c>
      <c r="K35" s="75" t="e">
        <v>#N/A</v>
      </c>
      <c r="L35" s="61">
        <v>65.7</v>
      </c>
    </row>
    <row r="36" spans="1:12">
      <c r="A36" s="6" t="s">
        <v>58</v>
      </c>
      <c r="B36" s="6" t="s">
        <v>67</v>
      </c>
      <c r="C36" s="12" t="b">
        <f>FALSE</f>
        <v>0</v>
      </c>
      <c r="D36" s="12" t="b">
        <f>FALSE</f>
        <v>0</v>
      </c>
      <c r="E36" s="59">
        <v>2</v>
      </c>
      <c r="F36" s="59">
        <v>100</v>
      </c>
      <c r="G36" s="59">
        <v>500</v>
      </c>
      <c r="H36" s="42">
        <v>0</v>
      </c>
      <c r="I36" s="50">
        <v>6.9999999999999998E-9</v>
      </c>
      <c r="J36" s="75">
        <v>40000</v>
      </c>
      <c r="K36" s="75">
        <v>1000</v>
      </c>
      <c r="L36" s="61">
        <v>0.68712308773595887</v>
      </c>
    </row>
    <row r="37" spans="1:12">
      <c r="A37" s="6" t="s">
        <v>192</v>
      </c>
      <c r="C37" s="12" t="b">
        <f>FALSE</f>
        <v>0</v>
      </c>
      <c r="D37" s="12" t="b">
        <f>FALSE</f>
        <v>0</v>
      </c>
      <c r="E37" s="59">
        <v>1</v>
      </c>
      <c r="F37" s="59">
        <v>1</v>
      </c>
      <c r="G37" s="59">
        <v>3</v>
      </c>
      <c r="H37" s="71">
        <v>1.3300000000000001E-20</v>
      </c>
      <c r="I37" s="50">
        <v>7.7000000000000003E-10</v>
      </c>
      <c r="J37" s="75">
        <v>0.5</v>
      </c>
      <c r="K37" s="75">
        <v>1</v>
      </c>
      <c r="L37" s="61">
        <v>2.8933979975340809</v>
      </c>
    </row>
    <row r="38" spans="1:12">
      <c r="A38" s="15" t="s">
        <v>17</v>
      </c>
      <c r="B38" s="17" t="s">
        <v>66</v>
      </c>
      <c r="C38" s="17" t="b">
        <f>FALSE</f>
        <v>0</v>
      </c>
      <c r="D38" s="12" t="b">
        <f>FALSE</f>
        <v>0</v>
      </c>
      <c r="E38" s="59">
        <v>3</v>
      </c>
      <c r="F38" s="59">
        <v>5</v>
      </c>
      <c r="G38" s="59">
        <v>10</v>
      </c>
      <c r="H38" s="42">
        <v>1.6399999999999999E-18</v>
      </c>
      <c r="I38" s="13">
        <v>2.7999999999999999E-8</v>
      </c>
      <c r="J38" s="75">
        <v>8</v>
      </c>
      <c r="K38" s="75">
        <v>200</v>
      </c>
      <c r="L38" s="61">
        <v>2.3725E-2</v>
      </c>
    </row>
    <row r="39" spans="1:12">
      <c r="A39" s="15" t="s">
        <v>70</v>
      </c>
      <c r="B39" s="17" t="s">
        <v>71</v>
      </c>
      <c r="C39" s="17" t="b">
        <f>TRUE</f>
        <v>1</v>
      </c>
      <c r="D39" s="12" t="b">
        <f>FALSE</f>
        <v>0</v>
      </c>
      <c r="E39" s="59">
        <v>600</v>
      </c>
      <c r="F39" s="59">
        <v>1000</v>
      </c>
      <c r="G39" s="59">
        <v>1000</v>
      </c>
      <c r="H39" s="42">
        <v>2.1299999999999998E-18</v>
      </c>
      <c r="I39" s="13">
        <v>7.1999999999999996E-8</v>
      </c>
      <c r="J39" s="75">
        <v>3000000</v>
      </c>
      <c r="K39" s="75">
        <v>5000000</v>
      </c>
      <c r="L39" s="61">
        <v>0.36135</v>
      </c>
    </row>
    <row r="40" spans="1:12">
      <c r="A40" s="15" t="s">
        <v>133</v>
      </c>
      <c r="B40" s="17"/>
      <c r="C40" s="17" t="b">
        <f>FALSE</f>
        <v>0</v>
      </c>
      <c r="D40" s="12" t="b">
        <f>FALSE</f>
        <v>0</v>
      </c>
      <c r="E40" s="59">
        <v>600</v>
      </c>
      <c r="F40" s="59">
        <v>1000</v>
      </c>
      <c r="G40" s="59">
        <v>1000</v>
      </c>
      <c r="H40" s="71">
        <v>6.3699999999999996E-19</v>
      </c>
      <c r="I40" s="13">
        <v>2.1E-7</v>
      </c>
      <c r="J40" s="75">
        <v>3000000</v>
      </c>
      <c r="K40" s="75">
        <v>5000000</v>
      </c>
      <c r="L40" s="61">
        <v>9.0019114358434452E-6</v>
      </c>
    </row>
    <row r="41" spans="1:12">
      <c r="A41" s="15" t="s">
        <v>20</v>
      </c>
      <c r="B41" s="17" t="s">
        <v>29</v>
      </c>
      <c r="C41" s="17" t="b">
        <f>FALSE</f>
        <v>0</v>
      </c>
      <c r="D41" s="12" t="b">
        <f>FALSE</f>
        <v>0</v>
      </c>
      <c r="E41" s="59">
        <v>600</v>
      </c>
      <c r="F41" s="59">
        <v>1000</v>
      </c>
      <c r="G41" s="59">
        <v>1000</v>
      </c>
      <c r="H41" s="42">
        <v>4.5499999999999999E-19</v>
      </c>
      <c r="I41" s="13">
        <v>2.2999999999999999E-7</v>
      </c>
      <c r="J41" s="75">
        <v>3000000</v>
      </c>
      <c r="K41" s="75">
        <v>5000000</v>
      </c>
      <c r="L41" s="61">
        <v>5.1100000000000003E-11</v>
      </c>
    </row>
    <row r="42" spans="1:12">
      <c r="A42" s="15" t="s">
        <v>31</v>
      </c>
      <c r="B42" s="16" t="s">
        <v>32</v>
      </c>
      <c r="C42" s="17" t="b">
        <f>TRUE</f>
        <v>1</v>
      </c>
      <c r="D42" s="12" t="b">
        <f>FALSE</f>
        <v>0</v>
      </c>
      <c r="E42" s="59">
        <v>600</v>
      </c>
      <c r="F42" s="59">
        <v>1000</v>
      </c>
      <c r="G42" s="59">
        <v>1000</v>
      </c>
      <c r="H42" s="42">
        <v>7.4899999999999994E-18</v>
      </c>
      <c r="I42" s="13">
        <v>3.3999999999999998E-9</v>
      </c>
      <c r="J42" s="75">
        <v>3000000</v>
      </c>
      <c r="K42" s="75">
        <v>5000000</v>
      </c>
      <c r="L42" s="61">
        <v>10.585000000000001</v>
      </c>
    </row>
    <row r="43" spans="1:12">
      <c r="A43" s="15" t="s">
        <v>72</v>
      </c>
      <c r="B43" s="16"/>
      <c r="C43" s="17" t="b">
        <f>TRUE</f>
        <v>1</v>
      </c>
      <c r="D43" s="12" t="b">
        <f>FALSE</f>
        <v>0</v>
      </c>
      <c r="E43" s="59">
        <v>1</v>
      </c>
      <c r="F43" s="59">
        <v>10</v>
      </c>
      <c r="G43" s="59">
        <v>30</v>
      </c>
      <c r="H43" s="42">
        <v>5.86E-19</v>
      </c>
      <c r="I43" s="13">
        <v>4.9000000000000002E-8</v>
      </c>
      <c r="J43" s="75">
        <v>1000</v>
      </c>
      <c r="K43" s="75">
        <v>500</v>
      </c>
      <c r="L43" s="61">
        <v>2.847E-6</v>
      </c>
    </row>
    <row r="44" spans="1:12">
      <c r="A44" s="15" t="s">
        <v>30</v>
      </c>
      <c r="B44" s="16" t="s">
        <v>31</v>
      </c>
      <c r="C44" s="17" t="b">
        <f>FALSE</f>
        <v>0</v>
      </c>
      <c r="D44" s="12" t="b">
        <f>FALSE</f>
        <v>0</v>
      </c>
      <c r="E44" s="59">
        <v>1</v>
      </c>
      <c r="F44" s="59">
        <v>10</v>
      </c>
      <c r="G44" s="59">
        <v>30</v>
      </c>
      <c r="H44" s="42">
        <v>4.2299999999999998E-19</v>
      </c>
      <c r="I44" s="13">
        <v>4.4999999999999999E-8</v>
      </c>
      <c r="J44" s="75">
        <v>1000</v>
      </c>
      <c r="K44" s="75">
        <v>500</v>
      </c>
      <c r="L44" s="61">
        <v>1.533E-10</v>
      </c>
    </row>
    <row r="45" spans="1:12">
      <c r="A45" s="15" t="s">
        <v>66</v>
      </c>
      <c r="B45" s="16"/>
      <c r="C45" s="17" t="b">
        <f>TRUE</f>
        <v>1</v>
      </c>
      <c r="D45" s="12" t="b">
        <f>FALSE</f>
        <v>0</v>
      </c>
      <c r="E45" s="59">
        <v>20</v>
      </c>
      <c r="F45" s="59">
        <v>1000</v>
      </c>
      <c r="G45" s="59">
        <v>1000</v>
      </c>
      <c r="H45" s="42">
        <v>1.1E-16</v>
      </c>
      <c r="I45" s="13">
        <v>2.7000000000000002E-9</v>
      </c>
      <c r="J45" s="75">
        <v>900000</v>
      </c>
      <c r="K45" s="75">
        <v>7000000</v>
      </c>
      <c r="L45" s="61">
        <v>94.9</v>
      </c>
    </row>
    <row r="46" spans="1:12">
      <c r="A46" s="6" t="s">
        <v>181</v>
      </c>
      <c r="C46" s="12" t="b">
        <f>FALSE</f>
        <v>0</v>
      </c>
      <c r="D46" s="12" t="b">
        <f>FALSE</f>
        <v>0</v>
      </c>
      <c r="E46" s="59">
        <v>1000</v>
      </c>
      <c r="F46" s="59">
        <v>300000</v>
      </c>
      <c r="G46" s="59">
        <v>80000</v>
      </c>
      <c r="H46" s="6">
        <v>5.4100000000000001E-16</v>
      </c>
      <c r="I46" s="6">
        <v>3.9000000000000002E-9</v>
      </c>
      <c r="J46" s="75">
        <v>70000</v>
      </c>
      <c r="K46" s="75">
        <v>200000</v>
      </c>
      <c r="L46" s="61">
        <v>1.0373051287592456</v>
      </c>
    </row>
  </sheetData>
  <mergeCells count="3">
    <mergeCell ref="H5:I5"/>
    <mergeCell ref="E5:G5"/>
    <mergeCell ref="J5:K5"/>
  </mergeCells>
  <hyperlinks>
    <hyperlink ref="A2" location="Status!A1" display="Back to Status tab"/>
  </hyperlinks>
  <pageMargins left="0.23622047244094491" right="0.23622047244094491" top="0.74803149606299213" bottom="0.74803149606299213" header="0.31496062992125984" footer="0.31496062992125984"/>
  <pageSetup paperSize="9" scale="96" orientation="portrait" r:id="rId1"/>
  <headerFooter>
    <oddHeader>&amp;CANNEX A: METHODOLOGY FOR ESTIMATING PUBLIC EXPOSURES DUE TO RADIOACTIVE DISCHARGES</oddHeader>
    <oddFooter>&amp;L&amp;F#&amp;A&amp;CPage &amp;P of &amp;N&amp;RUNSCEAR 2016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theme="6" tint="0.39997558519241921"/>
    <pageSetUpPr fitToPage="1"/>
  </sheetPr>
  <dimension ref="A1:L50"/>
  <sheetViews>
    <sheetView zoomScaleNormal="100" workbookViewId="0"/>
  </sheetViews>
  <sheetFormatPr defaultRowHeight="11.25"/>
  <cols>
    <col min="1" max="1" width="45.6640625" style="36" bestFit="1" customWidth="1"/>
    <col min="2" max="3" width="9.33203125" style="36"/>
    <col min="4" max="6" width="9.33203125" style="36" customWidth="1"/>
    <col min="7" max="7" width="9.5" style="36" customWidth="1"/>
    <col min="8" max="9" width="9.33203125" style="36"/>
    <col min="10" max="10" width="9.33203125" style="96"/>
    <col min="11" max="11" width="12.83203125" style="96" customWidth="1"/>
    <col min="12" max="16384" width="9.33203125" style="96"/>
  </cols>
  <sheetData>
    <row r="1" spans="1:12" ht="15.75">
      <c r="A1" s="35" t="s">
        <v>215</v>
      </c>
    </row>
    <row r="2" spans="1:12">
      <c r="A2" s="3" t="s">
        <v>16</v>
      </c>
    </row>
    <row r="4" spans="1:12" s="97" customFormat="1" ht="12.75">
      <c r="A4" s="37" t="s">
        <v>247</v>
      </c>
      <c r="B4" s="37"/>
      <c r="C4" s="46"/>
      <c r="D4" s="37"/>
      <c r="E4" s="46"/>
      <c r="F4" s="37"/>
      <c r="G4" s="37"/>
      <c r="H4" s="37"/>
      <c r="I4" s="37"/>
    </row>
    <row r="5" spans="1:12" s="83" customFormat="1" ht="22.5" customHeight="1">
      <c r="B5" s="115" t="s">
        <v>190</v>
      </c>
      <c r="C5" s="115"/>
      <c r="D5" s="115"/>
      <c r="E5" s="116" t="s">
        <v>136</v>
      </c>
      <c r="F5" s="116"/>
      <c r="G5" s="116"/>
      <c r="L5" s="98"/>
    </row>
    <row r="6" spans="1:12" s="98" customFormat="1" ht="22.5">
      <c r="A6" s="83"/>
      <c r="B6" s="85" t="s">
        <v>125</v>
      </c>
      <c r="C6" s="85" t="s">
        <v>191</v>
      </c>
      <c r="D6" s="86" t="s">
        <v>126</v>
      </c>
      <c r="E6" s="85" t="s">
        <v>189</v>
      </c>
      <c r="F6" s="85" t="s">
        <v>188</v>
      </c>
      <c r="G6" s="86" t="s">
        <v>137</v>
      </c>
      <c r="H6" s="84"/>
      <c r="I6" s="84"/>
    </row>
    <row r="7" spans="1:12">
      <c r="A7" s="43" t="s">
        <v>52</v>
      </c>
      <c r="B7" s="68">
        <v>6.5764657094089944</v>
      </c>
      <c r="C7" s="69">
        <v>0.11474728140626134</v>
      </c>
      <c r="D7" s="69">
        <v>1.496941852141186E-2</v>
      </c>
      <c r="E7" s="72">
        <v>176.46209009759349</v>
      </c>
      <c r="F7" s="72">
        <v>3738.2599713625909</v>
      </c>
      <c r="G7" s="72">
        <v>5340.3722523286078</v>
      </c>
    </row>
    <row r="8" spans="1:12">
      <c r="A8" s="43" t="s">
        <v>56</v>
      </c>
      <c r="B8" s="68">
        <v>6.8806798633231256</v>
      </c>
      <c r="C8" s="69">
        <v>1.3922376321637835</v>
      </c>
      <c r="D8" s="69">
        <v>2.4247849119514839</v>
      </c>
      <c r="E8" s="72">
        <v>194.62356726128638</v>
      </c>
      <c r="F8" s="72">
        <v>11751.958363366561</v>
      </c>
      <c r="G8" s="72">
        <v>45689.820180477349</v>
      </c>
    </row>
    <row r="9" spans="1:12">
      <c r="A9" s="43" t="s">
        <v>53</v>
      </c>
      <c r="B9" s="68">
        <v>13.100677912165533</v>
      </c>
      <c r="C9" s="69">
        <v>0.85149739535588609</v>
      </c>
      <c r="D9" s="69">
        <v>1.0023671276248065</v>
      </c>
      <c r="E9" s="72">
        <v>174.07692606812452</v>
      </c>
      <c r="F9" s="72">
        <v>1322.8257421583264</v>
      </c>
      <c r="G9" s="72">
        <v>5217.0862623631338</v>
      </c>
    </row>
    <row r="10" spans="1:12">
      <c r="A10" s="43" t="s">
        <v>57</v>
      </c>
      <c r="B10" s="68">
        <v>5.9265407490840802</v>
      </c>
      <c r="C10" s="69">
        <v>0.61354790968804085</v>
      </c>
      <c r="D10" s="69">
        <v>0.38961998939773196</v>
      </c>
      <c r="E10" s="72">
        <v>94.503849482885727</v>
      </c>
      <c r="F10" s="72">
        <v>7122.1001981855343</v>
      </c>
      <c r="G10" s="72">
        <v>13631.253472262162</v>
      </c>
    </row>
    <row r="11" spans="1:12">
      <c r="A11" s="43" t="s">
        <v>54</v>
      </c>
      <c r="B11" s="68">
        <v>8.1766529385739606</v>
      </c>
      <c r="C11" s="69">
        <v>2.7550168956103769</v>
      </c>
      <c r="D11" s="69">
        <v>1.3812254159479809</v>
      </c>
      <c r="E11" s="72">
        <v>60.453713445227436</v>
      </c>
      <c r="F11" s="72">
        <v>6808.5562622393791</v>
      </c>
      <c r="G11" s="72">
        <v>7276.1892529921715</v>
      </c>
    </row>
    <row r="12" spans="1:12">
      <c r="A12" s="43" t="s">
        <v>55</v>
      </c>
      <c r="B12" s="68">
        <v>4.4901947929556574</v>
      </c>
      <c r="C12" s="69">
        <v>0.25748285040205099</v>
      </c>
      <c r="D12" s="69">
        <v>1.734580246022004E-2</v>
      </c>
      <c r="E12" s="72">
        <v>207.15660081914302</v>
      </c>
      <c r="F12" s="72">
        <v>5133.5631581392654</v>
      </c>
      <c r="G12" s="72">
        <v>4964.343279911679</v>
      </c>
    </row>
    <row r="13" spans="1:12">
      <c r="A13" s="43" t="s">
        <v>207</v>
      </c>
      <c r="B13" s="68">
        <v>7.5495592685330726</v>
      </c>
      <c r="C13" s="69">
        <v>1.1177082185449705</v>
      </c>
      <c r="D13" s="69">
        <v>1.6222565185424951</v>
      </c>
      <c r="E13" s="72">
        <v>100</v>
      </c>
      <c r="F13" s="72">
        <v>8000</v>
      </c>
      <c r="G13" s="72">
        <v>30000</v>
      </c>
    </row>
    <row r="15" spans="1:12" s="97" customFormat="1" ht="12.75">
      <c r="A15" s="37" t="s">
        <v>45</v>
      </c>
      <c r="B15" s="37" t="s">
        <v>46</v>
      </c>
      <c r="C15" s="37" t="s">
        <v>47</v>
      </c>
      <c r="D15" s="37" t="s">
        <v>210</v>
      </c>
      <c r="E15" s="37" t="s">
        <v>195</v>
      </c>
      <c r="F15" s="37"/>
      <c r="G15" s="37"/>
      <c r="H15" s="37"/>
      <c r="I15" s="37"/>
    </row>
    <row r="16" spans="1:12">
      <c r="A16" s="36" t="s">
        <v>81</v>
      </c>
      <c r="B16" s="36" t="s">
        <v>88</v>
      </c>
      <c r="C16" s="49">
        <v>1E-4</v>
      </c>
      <c r="D16" s="36" t="s">
        <v>82</v>
      </c>
      <c r="E16" s="69" t="s">
        <v>151</v>
      </c>
    </row>
    <row r="17" spans="1:5">
      <c r="A17" s="36" t="s">
        <v>83</v>
      </c>
      <c r="B17" s="36" t="s">
        <v>89</v>
      </c>
      <c r="C17" s="49">
        <v>1.0000000000000001E-5</v>
      </c>
      <c r="D17" s="36" t="s">
        <v>82</v>
      </c>
      <c r="E17" s="69" t="s">
        <v>152</v>
      </c>
    </row>
    <row r="18" spans="1:5">
      <c r="A18" s="36" t="s">
        <v>84</v>
      </c>
      <c r="B18" s="36" t="s">
        <v>90</v>
      </c>
      <c r="C18" s="36">
        <v>10</v>
      </c>
      <c r="D18" s="36" t="s">
        <v>64</v>
      </c>
      <c r="E18" s="69" t="s">
        <v>150</v>
      </c>
    </row>
    <row r="19" spans="1:5">
      <c r="A19" s="36" t="s">
        <v>85</v>
      </c>
      <c r="B19" s="36" t="s">
        <v>91</v>
      </c>
      <c r="C19" s="36">
        <v>1000</v>
      </c>
      <c r="D19" s="36" t="s">
        <v>64</v>
      </c>
      <c r="E19" s="69" t="s">
        <v>152</v>
      </c>
    </row>
    <row r="20" spans="1:5">
      <c r="A20" s="36" t="s">
        <v>86</v>
      </c>
      <c r="B20" s="36" t="s">
        <v>92</v>
      </c>
      <c r="C20" s="49">
        <v>2.0000000000000001E-4</v>
      </c>
      <c r="D20" s="36" t="s">
        <v>76</v>
      </c>
      <c r="E20" s="69" t="s">
        <v>178</v>
      </c>
    </row>
    <row r="21" spans="1:5">
      <c r="A21" s="36" t="s">
        <v>87</v>
      </c>
      <c r="B21" s="36" t="s">
        <v>93</v>
      </c>
      <c r="C21" s="49">
        <v>9.9999999999999995E-8</v>
      </c>
      <c r="D21" s="36" t="s">
        <v>76</v>
      </c>
      <c r="E21" s="69" t="s">
        <v>152</v>
      </c>
    </row>
    <row r="22" spans="1:5">
      <c r="A22" s="36" t="s">
        <v>99</v>
      </c>
      <c r="B22" s="36" t="s">
        <v>100</v>
      </c>
      <c r="C22" s="38">
        <f>C29/Other_V_local</f>
        <v>20</v>
      </c>
      <c r="D22" s="36" t="s">
        <v>102</v>
      </c>
      <c r="E22" s="36" t="s">
        <v>40</v>
      </c>
    </row>
    <row r="23" spans="1:5">
      <c r="A23" s="36" t="s">
        <v>230</v>
      </c>
      <c r="B23" s="36" t="s">
        <v>101</v>
      </c>
      <c r="C23" s="38">
        <f>C30/Other_V_regnl</f>
        <v>1</v>
      </c>
      <c r="D23" s="36" t="s">
        <v>102</v>
      </c>
      <c r="E23" s="36" t="s">
        <v>40</v>
      </c>
    </row>
    <row r="24" spans="1:5">
      <c r="A24" s="36" t="s">
        <v>48</v>
      </c>
      <c r="B24" s="36" t="s">
        <v>49</v>
      </c>
      <c r="C24" s="36">
        <v>1</v>
      </c>
      <c r="D24" s="36" t="s">
        <v>50</v>
      </c>
      <c r="E24" s="36" t="s">
        <v>40</v>
      </c>
    </row>
    <row r="25" spans="1:5">
      <c r="A25" s="36" t="s">
        <v>48</v>
      </c>
      <c r="B25" s="36" t="s">
        <v>49</v>
      </c>
      <c r="C25" s="38">
        <f>Other_Q*60*60*24*365</f>
        <v>31536000</v>
      </c>
      <c r="D25" s="36" t="s">
        <v>103</v>
      </c>
      <c r="E25" s="36" t="s">
        <v>40</v>
      </c>
    </row>
    <row r="26" spans="1:5">
      <c r="A26" s="36" t="s">
        <v>104</v>
      </c>
      <c r="B26" s="36" t="s">
        <v>105</v>
      </c>
      <c r="C26" s="36">
        <v>100</v>
      </c>
      <c r="D26" s="36" t="s">
        <v>106</v>
      </c>
      <c r="E26" s="36" t="s">
        <v>40</v>
      </c>
    </row>
    <row r="27" spans="1:5">
      <c r="A27" s="36" t="s">
        <v>109</v>
      </c>
      <c r="B27" s="36" t="s">
        <v>110</v>
      </c>
      <c r="C27" s="38">
        <v>1000000000</v>
      </c>
      <c r="D27" s="36" t="s">
        <v>61</v>
      </c>
      <c r="E27" s="36" t="s">
        <v>40</v>
      </c>
    </row>
    <row r="28" spans="1:5">
      <c r="A28" s="36" t="s">
        <v>111</v>
      </c>
      <c r="B28" s="36" t="s">
        <v>112</v>
      </c>
      <c r="C28" s="38">
        <v>1000000000000000</v>
      </c>
      <c r="D28" s="36" t="s">
        <v>61</v>
      </c>
      <c r="E28" s="36" t="s">
        <v>40</v>
      </c>
    </row>
    <row r="29" spans="1:5">
      <c r="A29" s="36" t="s">
        <v>182</v>
      </c>
      <c r="B29" s="36" t="s">
        <v>183</v>
      </c>
      <c r="C29" s="38">
        <v>20000000000</v>
      </c>
      <c r="D29" s="36" t="s">
        <v>184</v>
      </c>
      <c r="E29" s="36" t="s">
        <v>40</v>
      </c>
    </row>
    <row r="30" spans="1:5">
      <c r="A30" s="36" t="s">
        <v>185</v>
      </c>
      <c r="B30" s="36" t="s">
        <v>186</v>
      </c>
      <c r="C30" s="38">
        <v>1000000000000000</v>
      </c>
      <c r="D30" s="36" t="s">
        <v>184</v>
      </c>
      <c r="E30" s="36" t="s">
        <v>40</v>
      </c>
    </row>
    <row r="31" spans="1:5">
      <c r="A31" s="36" t="s">
        <v>231</v>
      </c>
      <c r="B31" s="36" t="s">
        <v>62</v>
      </c>
      <c r="C31" s="36">
        <v>1.2</v>
      </c>
      <c r="D31" s="36" t="s">
        <v>76</v>
      </c>
      <c r="E31" s="36" t="s">
        <v>227</v>
      </c>
    </row>
    <row r="32" spans="1:5">
      <c r="A32" s="36" t="s">
        <v>232</v>
      </c>
      <c r="B32" s="36" t="s">
        <v>63</v>
      </c>
      <c r="C32" s="36">
        <v>0.05</v>
      </c>
      <c r="D32" s="36" t="s">
        <v>64</v>
      </c>
      <c r="E32" s="36" t="s">
        <v>227</v>
      </c>
    </row>
    <row r="33" spans="1:5">
      <c r="A33" s="36" t="s">
        <v>233</v>
      </c>
      <c r="B33" s="36" t="s">
        <v>119</v>
      </c>
      <c r="C33" s="36">
        <v>0.25</v>
      </c>
      <c r="D33" s="36" t="s">
        <v>40</v>
      </c>
      <c r="E33" s="36" t="s">
        <v>177</v>
      </c>
    </row>
    <row r="34" spans="1:5">
      <c r="A34" s="36" t="s">
        <v>234</v>
      </c>
      <c r="B34" s="36" t="s">
        <v>120</v>
      </c>
      <c r="C34" s="36">
        <v>1</v>
      </c>
      <c r="D34" s="36" t="s">
        <v>40</v>
      </c>
      <c r="E34" s="36" t="s">
        <v>245</v>
      </c>
    </row>
    <row r="35" spans="1:5">
      <c r="A35" s="36" t="s">
        <v>235</v>
      </c>
      <c r="B35" s="36" t="s">
        <v>121</v>
      </c>
      <c r="C35" s="36">
        <v>1</v>
      </c>
      <c r="D35" s="36" t="s">
        <v>40</v>
      </c>
      <c r="E35" s="36" t="s">
        <v>245</v>
      </c>
    </row>
    <row r="36" spans="1:5">
      <c r="A36" s="36" t="s">
        <v>236</v>
      </c>
      <c r="B36" s="36" t="s">
        <v>122</v>
      </c>
      <c r="C36" s="36">
        <f>1-C33</f>
        <v>0.75</v>
      </c>
      <c r="D36" s="36" t="s">
        <v>40</v>
      </c>
      <c r="E36" s="36" t="s">
        <v>40</v>
      </c>
    </row>
    <row r="37" spans="1:5">
      <c r="A37" s="36" t="s">
        <v>237</v>
      </c>
      <c r="B37" s="36" t="s">
        <v>123</v>
      </c>
      <c r="C37" s="36">
        <f t="shared" ref="C37:C38" si="0">1-C34</f>
        <v>0</v>
      </c>
      <c r="D37" s="36" t="s">
        <v>40</v>
      </c>
      <c r="E37" s="36" t="s">
        <v>40</v>
      </c>
    </row>
    <row r="38" spans="1:5">
      <c r="A38" s="36" t="s">
        <v>238</v>
      </c>
      <c r="B38" s="36" t="s">
        <v>124</v>
      </c>
      <c r="C38" s="36">
        <f t="shared" si="0"/>
        <v>0</v>
      </c>
      <c r="D38" s="36" t="s">
        <v>40</v>
      </c>
      <c r="E38" s="36" t="s">
        <v>40</v>
      </c>
    </row>
    <row r="39" spans="1:5">
      <c r="A39" s="36" t="s">
        <v>130</v>
      </c>
      <c r="B39" s="36" t="s">
        <v>131</v>
      </c>
      <c r="C39" s="49">
        <f>100*60*60</f>
        <v>360000</v>
      </c>
      <c r="D39" s="36" t="s">
        <v>65</v>
      </c>
      <c r="E39" s="36" t="s">
        <v>246</v>
      </c>
    </row>
    <row r="40" spans="1:5">
      <c r="A40" s="36" t="s">
        <v>239</v>
      </c>
      <c r="B40" s="36" t="s">
        <v>147</v>
      </c>
      <c r="C40" s="74">
        <v>0.5</v>
      </c>
      <c r="D40" s="36" t="s">
        <v>40</v>
      </c>
      <c r="E40" s="36" t="s">
        <v>245</v>
      </c>
    </row>
    <row r="41" spans="1:5">
      <c r="A41" s="36" t="s">
        <v>240</v>
      </c>
      <c r="B41" s="36" t="s">
        <v>148</v>
      </c>
      <c r="C41" s="74">
        <v>0.35</v>
      </c>
      <c r="D41" s="36" t="s">
        <v>40</v>
      </c>
      <c r="E41" s="36" t="s">
        <v>245</v>
      </c>
    </row>
    <row r="42" spans="1:5">
      <c r="A42" s="36" t="s">
        <v>241</v>
      </c>
      <c r="B42" s="36" t="s">
        <v>149</v>
      </c>
      <c r="C42" s="74">
        <v>0.15</v>
      </c>
      <c r="D42" s="36" t="s">
        <v>40</v>
      </c>
      <c r="E42" s="36" t="s">
        <v>245</v>
      </c>
    </row>
    <row r="43" spans="1:5">
      <c r="A43" s="36" t="s">
        <v>242</v>
      </c>
      <c r="B43" s="36" t="s">
        <v>134</v>
      </c>
      <c r="C43" s="36">
        <v>10</v>
      </c>
      <c r="D43" s="36" t="s">
        <v>74</v>
      </c>
      <c r="E43" s="69" t="s">
        <v>229</v>
      </c>
    </row>
    <row r="44" spans="1:5">
      <c r="A44" s="36" t="s">
        <v>243</v>
      </c>
      <c r="B44" s="36" t="s">
        <v>135</v>
      </c>
      <c r="C44" s="36">
        <v>1000</v>
      </c>
      <c r="D44" s="36" t="s">
        <v>74</v>
      </c>
      <c r="E44" s="69" t="s">
        <v>229</v>
      </c>
    </row>
    <row r="45" spans="1:5">
      <c r="A45" s="36" t="s">
        <v>139</v>
      </c>
      <c r="B45" s="36" t="s">
        <v>140</v>
      </c>
      <c r="C45" s="38">
        <f>C46/(1000*1000)</f>
        <v>100</v>
      </c>
      <c r="D45" s="36" t="s">
        <v>141</v>
      </c>
      <c r="E45" s="69" t="s">
        <v>153</v>
      </c>
    </row>
    <row r="46" spans="1:5">
      <c r="C46" s="38">
        <f>Other_V_local/Other_h_local</f>
        <v>100000000</v>
      </c>
      <c r="D46" s="36" t="s">
        <v>146</v>
      </c>
      <c r="E46" s="3"/>
    </row>
    <row r="47" spans="1:5">
      <c r="A47" s="36" t="s">
        <v>142</v>
      </c>
      <c r="B47" s="36" t="s">
        <v>143</v>
      </c>
      <c r="C47" s="38">
        <f>C48/(1000*1000)</f>
        <v>1000000</v>
      </c>
      <c r="D47" s="36" t="s">
        <v>141</v>
      </c>
      <c r="E47" s="3"/>
    </row>
    <row r="48" spans="1:5">
      <c r="C48" s="36">
        <f>Other_V_regnl/Other_h_regnl</f>
        <v>1000000000000</v>
      </c>
      <c r="D48" s="36" t="s">
        <v>146</v>
      </c>
    </row>
    <row r="49" spans="1:5">
      <c r="A49" s="36" t="s">
        <v>244</v>
      </c>
      <c r="B49" s="36" t="s">
        <v>155</v>
      </c>
      <c r="C49" s="36">
        <v>0.5</v>
      </c>
      <c r="D49" s="36" t="s">
        <v>40</v>
      </c>
      <c r="E49" s="36" t="s">
        <v>228</v>
      </c>
    </row>
    <row r="50" spans="1:5">
      <c r="A50" s="36" t="s">
        <v>156</v>
      </c>
      <c r="B50" s="36" t="s">
        <v>40</v>
      </c>
      <c r="C50" s="36">
        <v>0.94599999999999995</v>
      </c>
      <c r="D50" s="36" t="s">
        <v>40</v>
      </c>
      <c r="E50" s="36" t="s">
        <v>226</v>
      </c>
    </row>
  </sheetData>
  <mergeCells count="2">
    <mergeCell ref="B5:D5"/>
    <mergeCell ref="E5:G5"/>
  </mergeCells>
  <hyperlinks>
    <hyperlink ref="A2" location="Status!A1" display="Back to Status tab"/>
  </hyperlinks>
  <pageMargins left="0.23622047244094491" right="0.23622047244094491" top="0.74803149606299213" bottom="0.74803149606299213" header="0.31496062992125984" footer="0.31496062992125984"/>
  <pageSetup paperSize="9" orientation="portrait" r:id="rId1"/>
  <headerFooter>
    <oddHeader>&amp;CANNEX A: METHODOLOGY FOR ESTIMATING PUBLIC EXPOSURES DUE TO RADIOACTIVE DISCHARGES</oddHeader>
    <oddFooter>&amp;L&amp;F#&amp;A&amp;CPage &amp;P of &amp;N&amp;RUNSCEAR 2016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9" tint="0.39997558519241921"/>
    <pageSetUpPr fitToPage="1"/>
  </sheetPr>
  <dimension ref="A1:R47"/>
  <sheetViews>
    <sheetView workbookViewId="0">
      <pane xSplit="2" ySplit="5" topLeftCell="C6" activePane="bottomRight" state="frozen"/>
      <selection pane="topRight" activeCell="C1" sqref="C1"/>
      <selection pane="bottomLeft" activeCell="A6" sqref="A6"/>
      <selection pane="bottomRight"/>
    </sheetView>
  </sheetViews>
  <sheetFormatPr defaultRowHeight="11.25"/>
  <cols>
    <col min="19" max="16384" width="9.33203125" style="2"/>
  </cols>
  <sheetData>
    <row r="1" spans="1:18" ht="15.75">
      <c r="A1" s="1" t="s">
        <v>249</v>
      </c>
      <c r="B1" s="1"/>
      <c r="C1" s="1"/>
      <c r="D1" s="1"/>
      <c r="E1" s="1"/>
      <c r="F1" s="1"/>
    </row>
    <row r="2" spans="1:18">
      <c r="A2" s="3" t="s">
        <v>16</v>
      </c>
      <c r="B2" s="3"/>
      <c r="C2" s="3"/>
      <c r="D2" s="3"/>
      <c r="E2" s="3"/>
      <c r="F2" s="3"/>
      <c r="H2" s="3"/>
      <c r="I2" s="3"/>
      <c r="J2" s="3"/>
      <c r="K2" s="3"/>
    </row>
    <row r="4" spans="1:18" s="45" customFormat="1" ht="12.75" customHeight="1">
      <c r="A4" s="118" t="s">
        <v>77</v>
      </c>
      <c r="B4" s="118" t="s">
        <v>116</v>
      </c>
      <c r="C4" s="117" t="s">
        <v>97</v>
      </c>
      <c r="D4" s="117"/>
      <c r="E4" s="117" t="s">
        <v>98</v>
      </c>
      <c r="F4" s="117"/>
      <c r="G4" s="117" t="s">
        <v>107</v>
      </c>
      <c r="H4" s="117"/>
      <c r="I4" s="117" t="s">
        <v>108</v>
      </c>
      <c r="J4" s="117"/>
      <c r="K4" s="117" t="s">
        <v>113</v>
      </c>
      <c r="L4" s="117"/>
      <c r="M4" s="117" t="s">
        <v>114</v>
      </c>
      <c r="N4" s="117"/>
      <c r="O4" s="117" t="s">
        <v>117</v>
      </c>
      <c r="P4" s="117"/>
      <c r="Q4" s="117" t="s">
        <v>118</v>
      </c>
      <c r="R4" s="117"/>
    </row>
    <row r="5" spans="1:18" s="45" customFormat="1" ht="12.75" customHeight="1">
      <c r="A5" s="118"/>
      <c r="B5" s="118"/>
      <c r="C5" s="57" t="s">
        <v>94</v>
      </c>
      <c r="D5" s="57" t="s">
        <v>95</v>
      </c>
      <c r="E5" s="58" t="s">
        <v>94</v>
      </c>
      <c r="F5" s="58" t="s">
        <v>95</v>
      </c>
      <c r="G5" s="58" t="s">
        <v>94</v>
      </c>
      <c r="H5" s="58" t="s">
        <v>95</v>
      </c>
      <c r="I5" s="58" t="s">
        <v>94</v>
      </c>
      <c r="J5" s="58" t="s">
        <v>95</v>
      </c>
      <c r="K5" s="60" t="s">
        <v>94</v>
      </c>
      <c r="L5" s="60" t="s">
        <v>95</v>
      </c>
      <c r="M5" s="60" t="s">
        <v>94</v>
      </c>
      <c r="N5" s="60" t="s">
        <v>95</v>
      </c>
      <c r="O5" s="62" t="s">
        <v>94</v>
      </c>
      <c r="P5" s="62" t="s">
        <v>95</v>
      </c>
      <c r="Q5" s="62" t="s">
        <v>94</v>
      </c>
      <c r="R5" s="62" t="s">
        <v>95</v>
      </c>
    </row>
    <row r="6" spans="1:18">
      <c r="A6" s="4" t="s">
        <v>115</v>
      </c>
      <c r="B6" s="4"/>
      <c r="C6" s="65">
        <f t="shared" ref="C6:C47" si="0">VLOOKUP(IF(ISBLANK($A6),$B6,$A6),Radionuclide_specific,10,FALSE)*Other_S_local/(Other_h_local*(1+VLOOKUP(IF(ISBLANK($A6),$B6,$A6),Radionuclide_specific,10,FALSE)*Other_alpha_local))</f>
        <v>9.9980003999200176E-6</v>
      </c>
      <c r="D6" s="65">
        <f t="shared" ref="D6:D47" si="1">VLOOKUP(IF(ISBLANK($A6),$B6,$A6),Radionuclide_specific,11,FALSE)*Other_S_regnl/(Other_h_regnl*(1+VLOOKUP(IF(ISBLANK($A6),$B6,$A6),Radionuclide_specific,11,FALSE)*Other_alpha_regnl))</f>
        <v>9.9999990000000992E-9</v>
      </c>
      <c r="E6" s="53">
        <f t="shared" ref="E6:E47" si="2">VLOOKUP(IF(ISBLANK($A6),$B6,$A6),Radionuclide_specific,12,FALSE)+Other_lr_local+C6</f>
        <v>20.054759998000399</v>
      </c>
      <c r="F6" s="53">
        <f t="shared" ref="F6:F47" si="3">VLOOKUP(IF(ISBLANK($A6),$B6,$A6),Radionuclide_specific,12,FALSE)+Other_lr_regnl+D6</f>
        <v>1.0547500099999991</v>
      </c>
      <c r="G6" s="47">
        <f t="shared" ref="G6:G47" si="4">IF(ISBLANK(A6),G5,Other_Q_y*(1-EXP(-E6*Other_t))/E6)</f>
        <v>1572494.5101883225</v>
      </c>
      <c r="H6" s="47">
        <f t="shared" ref="H6:H47" si="5">IF(ISBLANK(A6),H5,Other_lr_local*G6*(1-EXP(-F6*Other_t))/F6)</f>
        <v>29817387.917129744</v>
      </c>
      <c r="I6" s="39">
        <f t="shared" ref="I6:I47" si="6">G6/Other_V_local</f>
        <v>1.5724945101883226E-3</v>
      </c>
      <c r="J6" s="39">
        <f t="shared" ref="J6:J47" si="7">H6/Other_V_regnl</f>
        <v>2.9817387917129744E-8</v>
      </c>
      <c r="K6" s="47">
        <f t="shared" ref="K6:K47" si="8">IF(ISBLANK($A6),I6*VLOOKUP($B6,Radionuclide_specific,5,FALSE)/1000,I6*VLOOKUP($A6,Radionuclide_specific,5,FALSE)/1000)</f>
        <v>1.5724945101883225E-6</v>
      </c>
      <c r="L6" s="47">
        <f t="shared" ref="L6:L47" si="9">IF(ISBLANK($A6),J6*VLOOKUP($B6,Radionuclide_specific,5,FALSE)/1000,J6*VLOOKUP($A6,Radionuclide_specific,5,FALSE)/1000)</f>
        <v>2.9817387917129742E-11</v>
      </c>
      <c r="M6" s="48">
        <f t="shared" ref="M6:M47" si="10">IF(ISBLANK($A6),I6*VLOOKUP($B6,Radionuclide_specific,6,FALSE)/1000,I6*VLOOKUP($A6,Radionuclide_specific,6,FALSE)/1000)</f>
        <v>1.5724945101883225E-6</v>
      </c>
      <c r="N6" s="48">
        <f t="shared" ref="N6:N47" si="11">IF(ISBLANK($A6),J6*VLOOKUP($B6,Radionuclide_specific,6,FALSE)/1000,J6*VLOOKUP($A6,Radionuclide_specific,6,FALSE)/1000)</f>
        <v>2.9817387917129742E-11</v>
      </c>
      <c r="O6" s="47">
        <f t="shared" ref="O6:O47" si="12">IF(ISBLANK($A6),I6*VLOOKUP($B6,Radionuclide_specific,7,FALSE)/1000,I6*VLOOKUP($A6,Radionuclide_specific,7,FALSE)/1000)</f>
        <v>1.5724945101883225E-6</v>
      </c>
      <c r="P6" s="47">
        <f t="shared" ref="P6:P47" si="13">IF(ISBLANK($A6),J6*VLOOKUP($B6,Radionuclide_specific,7,FALSE)/1000,J6*VLOOKUP($A6,Radionuclide_specific,7,FALSE)/1000)</f>
        <v>2.9817387917129742E-11</v>
      </c>
      <c r="Q6" s="39">
        <f t="shared" ref="Q6:Q47" si="14">IF(ISBLANK($A6),Q5,0.1*Other_t_sed*other_rho_sed*VLOOKUP($A6,Radionuclide_specific,10,FALSE)*I6)</f>
        <v>9.4349670611299375E-6</v>
      </c>
      <c r="R6" s="64" t="e">
        <v>#N/A</v>
      </c>
    </row>
    <row r="7" spans="1:18">
      <c r="A7" s="4" t="s">
        <v>10</v>
      </c>
      <c r="B7" s="4"/>
      <c r="C7" s="65">
        <f t="shared" si="0"/>
        <v>8.3333333333333332E-3</v>
      </c>
      <c r="D7" s="65">
        <f t="shared" si="1"/>
        <v>1.9996000799840035E-5</v>
      </c>
      <c r="E7" s="53">
        <f t="shared" si="2"/>
        <v>20.008453783333334</v>
      </c>
      <c r="F7" s="53">
        <f t="shared" si="3"/>
        <v>1.0001404460007999</v>
      </c>
      <c r="G7" s="47">
        <f t="shared" si="4"/>
        <v>1576133.7853237262</v>
      </c>
      <c r="H7" s="47">
        <f>IF(ISBLANK(A7),H6,Other_lr_local*G7*(1-EXP(-F7*Other_t))/F7)</f>
        <v>31518249.094436996</v>
      </c>
      <c r="I7" s="39">
        <f t="shared" si="6"/>
        <v>1.5761337853237261E-3</v>
      </c>
      <c r="J7" s="39">
        <f t="shared" si="7"/>
        <v>3.1518249094436995E-8</v>
      </c>
      <c r="K7" s="47">
        <f t="shared" si="8"/>
        <v>3.1522675706474525E-2</v>
      </c>
      <c r="L7" s="47">
        <f t="shared" si="9"/>
        <v>6.3036498188873995E-7</v>
      </c>
      <c r="M7" s="48">
        <f t="shared" si="10"/>
        <v>3.1522675706474525E-2</v>
      </c>
      <c r="N7" s="48">
        <f t="shared" si="11"/>
        <v>6.3036498188873995E-7</v>
      </c>
      <c r="O7" s="47">
        <f t="shared" si="12"/>
        <v>3.1522675706474525E-2</v>
      </c>
      <c r="P7" s="47">
        <f t="shared" si="13"/>
        <v>6.3036498188873995E-7</v>
      </c>
      <c r="Q7" s="39">
        <f t="shared" si="14"/>
        <v>9.4568027119423578E-3</v>
      </c>
      <c r="R7" s="64" t="e">
        <v>#N/A</v>
      </c>
    </row>
    <row r="8" spans="1:18">
      <c r="A8" s="4" t="s">
        <v>192</v>
      </c>
      <c r="B8" s="4"/>
      <c r="C8" s="65">
        <f t="shared" si="0"/>
        <v>4.9995000499950009E-6</v>
      </c>
      <c r="D8" s="65">
        <f t="shared" si="1"/>
        <v>9.9999990000000992E-9</v>
      </c>
      <c r="E8" s="53">
        <f t="shared" si="2"/>
        <v>22.89340299703413</v>
      </c>
      <c r="F8" s="53">
        <f t="shared" si="3"/>
        <v>3.8933980075340799</v>
      </c>
      <c r="G8" s="47">
        <f>IF(ISBLANK(A8),G4,Other_Q_y*(1-EXP(-E8*Other_t))/E8)</f>
        <v>1377514.736628955</v>
      </c>
      <c r="H8" s="47">
        <f>IF(ISBLANK(A8),H4,Other_lr_local*G8*(1-EXP(-F8*Other_t))/F8)</f>
        <v>7076156.7862486113</v>
      </c>
      <c r="I8" s="39">
        <f t="shared" si="6"/>
        <v>1.3775147366289549E-3</v>
      </c>
      <c r="J8" s="39">
        <f t="shared" si="7"/>
        <v>7.0761567862486115E-9</v>
      </c>
      <c r="K8" s="47">
        <f t="shared" si="8"/>
        <v>1.3775147366289548E-6</v>
      </c>
      <c r="L8" s="47">
        <f t="shared" si="9"/>
        <v>7.0761567862486112E-12</v>
      </c>
      <c r="M8" s="48">
        <f t="shared" si="10"/>
        <v>1.3775147366289548E-6</v>
      </c>
      <c r="N8" s="48">
        <f t="shared" si="11"/>
        <v>7.0761567862486112E-12</v>
      </c>
      <c r="O8" s="47">
        <f t="shared" si="12"/>
        <v>4.1325442098868651E-6</v>
      </c>
      <c r="P8" s="47">
        <f t="shared" si="13"/>
        <v>2.1228470358745834E-11</v>
      </c>
      <c r="Q8" s="39">
        <f>IF(ISBLANK($A8),Q4,0.1*Other_t_sed*other_rho_sed*VLOOKUP($A8,Radionuclide_specific,10,FALSE)*I8)</f>
        <v>4.1325442098868651E-6</v>
      </c>
      <c r="R8" s="64" t="e">
        <v>#N/A</v>
      </c>
    </row>
    <row r="9" spans="1:18">
      <c r="A9" s="4" t="s">
        <v>180</v>
      </c>
      <c r="B9" s="4"/>
      <c r="C9" s="65">
        <f t="shared" si="0"/>
        <v>4.9875311720698257E-2</v>
      </c>
      <c r="D9" s="65">
        <f t="shared" si="1"/>
        <v>9.5238095238095247E-2</v>
      </c>
      <c r="E9" s="53">
        <f t="shared" ref="E9:E10" si="15">VLOOKUP(IF(ISBLANK($A9),$B9,$A9),Radionuclide_specific,12,FALSE)+Other_lr_local+C9</f>
        <v>20.859471218614715</v>
      </c>
      <c r="F9" s="53">
        <f t="shared" ref="F9:F10" si="16">VLOOKUP(IF(ISBLANK($A9),$B9,$A9),Radionuclide_specific,12,FALSE)+Other_lr_regnl+D9</f>
        <v>1.9048340021321115</v>
      </c>
      <c r="G9" s="47">
        <f>IF(ISBLANK(A9),G5,Other_Q_y*(1-EXP(-E9*Other_t))/E9)</f>
        <v>1511831.2285815612</v>
      </c>
      <c r="H9" s="47">
        <f>IF(ISBLANK(A9),H5,Other_lr_local*G9*(1-EXP(-F9*Other_t))/F9)</f>
        <v>15873627.06555368</v>
      </c>
      <c r="I9" s="39">
        <f t="shared" ref="I9:I10" si="17">G9/Other_V_local</f>
        <v>1.5118312285815612E-3</v>
      </c>
      <c r="J9" s="39">
        <f t="shared" ref="J9:J10" si="18">H9/Other_V_regnl</f>
        <v>1.587362706555368E-8</v>
      </c>
      <c r="K9" s="47">
        <f t="shared" ref="K9:K10" si="19">IF(ISBLANK($A9),I9*VLOOKUP($B9,Radionuclide_specific,5,FALSE)/1000,I9*VLOOKUP($A9,Radionuclide_specific,5,FALSE)/1000)</f>
        <v>1.5118312285815612E-3</v>
      </c>
      <c r="L9" s="47">
        <f t="shared" ref="L9:L10" si="20">IF(ISBLANK($A9),J9*VLOOKUP($B9,Radionuclide_specific,5,FALSE)/1000,J9*VLOOKUP($A9,Radionuclide_specific,5,FALSE)/1000)</f>
        <v>1.587362706555368E-8</v>
      </c>
      <c r="M9" s="48">
        <f t="shared" ref="M9:M10" si="21">IF(ISBLANK($A9),I9*VLOOKUP($B9,Radionuclide_specific,6,FALSE)/1000,I9*VLOOKUP($A9,Radionuclide_specific,6,FALSE)/1000)</f>
        <v>7.5591561429078063E-3</v>
      </c>
      <c r="N9" s="48">
        <f t="shared" ref="N9:N10" si="22">IF(ISBLANK($A9),J9*VLOOKUP($B9,Radionuclide_specific,6,FALSE)/1000,J9*VLOOKUP($A9,Radionuclide_specific,6,FALSE)/1000)</f>
        <v>7.9368135327768398E-8</v>
      </c>
      <c r="O9" s="47">
        <f t="shared" ref="O9:O10" si="23">IF(ISBLANK($A9),I9*VLOOKUP($B9,Radionuclide_specific,7,FALSE)/1000,I9*VLOOKUP($A9,Radionuclide_specific,7,FALSE)/1000)</f>
        <v>7.5591561429078052E-2</v>
      </c>
      <c r="P9" s="47">
        <f t="shared" ref="P9:P10" si="24">IF(ISBLANK($A9),J9*VLOOKUP($B9,Radionuclide_specific,7,FALSE)/1000,J9*VLOOKUP($A9,Radionuclide_specific,7,FALSE)/1000)</f>
        <v>7.9368135327768401E-7</v>
      </c>
      <c r="Q9" s="39">
        <f>IF(ISBLANK($A9),Q5,0.1*Other_t_sed*other_rho_sed*VLOOKUP($A9,Radionuclide_specific,10,FALSE)*I9)</f>
        <v>18.141974742978736</v>
      </c>
      <c r="R9" s="64" t="e">
        <v>#N/A</v>
      </c>
    </row>
    <row r="10" spans="1:18">
      <c r="A10" s="4" t="s">
        <v>179</v>
      </c>
      <c r="B10" s="4"/>
      <c r="C10" s="65">
        <f t="shared" si="0"/>
        <v>4.9180327868852458E-2</v>
      </c>
      <c r="D10" s="65">
        <f t="shared" si="1"/>
        <v>8.3333333333333343E-2</v>
      </c>
      <c r="E10" s="53">
        <f t="shared" si="15"/>
        <v>23.622608589230154</v>
      </c>
      <c r="F10" s="53">
        <f t="shared" si="16"/>
        <v>4.6567615946946335</v>
      </c>
      <c r="G10" s="47">
        <f>IF(ISBLANK(A10),G6,Other_Q_y*(1-EXP(-E10*Other_t))/E10)</f>
        <v>1334992.2757632136</v>
      </c>
      <c r="H10" s="47">
        <f>IF(ISBLANK(A10),H6,Other_lr_local*G10*(1-EXP(-F10*Other_t))/F10)</f>
        <v>5733565.0477969358</v>
      </c>
      <c r="I10" s="39">
        <f t="shared" si="17"/>
        <v>1.3349922757632136E-3</v>
      </c>
      <c r="J10" s="39">
        <f t="shared" si="18"/>
        <v>5.7335650477969357E-9</v>
      </c>
      <c r="K10" s="47">
        <f t="shared" si="19"/>
        <v>9.3449459303424954E-4</v>
      </c>
      <c r="L10" s="47">
        <f t="shared" si="20"/>
        <v>4.0134955334578544E-9</v>
      </c>
      <c r="M10" s="48">
        <f t="shared" si="21"/>
        <v>9.3449459303424961E-3</v>
      </c>
      <c r="N10" s="48">
        <f t="shared" si="22"/>
        <v>4.0134955334578547E-8</v>
      </c>
      <c r="O10" s="47">
        <f t="shared" si="23"/>
        <v>2.6699845515264272E-2</v>
      </c>
      <c r="P10" s="47">
        <f t="shared" si="24"/>
        <v>1.1467130095593872E-7</v>
      </c>
      <c r="Q10" s="39">
        <f>IF(ISBLANK($A10),Q6,0.1*Other_t_sed*other_rho_sed*VLOOKUP($A10,Radionuclide_specific,10,FALSE)*I10)</f>
        <v>2.4029860963737848</v>
      </c>
      <c r="R10" s="64" t="e">
        <v>#N/A</v>
      </c>
    </row>
    <row r="11" spans="1:18">
      <c r="A11" s="4" t="s">
        <v>11</v>
      </c>
      <c r="B11" s="4"/>
      <c r="C11" s="65">
        <f t="shared" si="0"/>
        <v>4.9180327868852458E-2</v>
      </c>
      <c r="D11" s="65">
        <f t="shared" si="1"/>
        <v>8.3333333333333343E-2</v>
      </c>
      <c r="E11" s="53">
        <f t="shared" si="2"/>
        <v>20.180580327868853</v>
      </c>
      <c r="F11" s="53">
        <f t="shared" si="3"/>
        <v>1.2147333333333332</v>
      </c>
      <c r="G11" s="47">
        <f>IF(ISBLANK(A11),G7,Other_Q_y*(1-EXP(-E11*Other_t))/E11)</f>
        <v>1562690.442377894</v>
      </c>
      <c r="H11" s="47">
        <f>IF(ISBLANK(A11),H7,Other_lr_local*G11*(1-EXP(-F11*Other_t))/F11)</f>
        <v>25728946.419700798</v>
      </c>
      <c r="I11" s="39">
        <f t="shared" si="6"/>
        <v>1.5626904423778939E-3</v>
      </c>
      <c r="J11" s="39">
        <f t="shared" si="7"/>
        <v>2.5728946419700796E-8</v>
      </c>
      <c r="K11" s="47">
        <f t="shared" si="8"/>
        <v>1.0938833096645257E-3</v>
      </c>
      <c r="L11" s="47">
        <f t="shared" si="9"/>
        <v>1.8010262493790557E-8</v>
      </c>
      <c r="M11" s="48">
        <f t="shared" si="10"/>
        <v>1.0938833096645258E-2</v>
      </c>
      <c r="N11" s="48">
        <f t="shared" si="11"/>
        <v>1.801026249379056E-7</v>
      </c>
      <c r="O11" s="47">
        <f t="shared" si="12"/>
        <v>3.1253808847557879E-2</v>
      </c>
      <c r="P11" s="47">
        <f t="shared" si="13"/>
        <v>5.1457892839401582E-7</v>
      </c>
      <c r="Q11" s="39">
        <f>IF(ISBLANK($A11),Q7,0.1*Other_t_sed*other_rho_sed*VLOOKUP($A11,Radionuclide_specific,10,FALSE)*I11)</f>
        <v>2.8128427962802092</v>
      </c>
      <c r="R11" s="64" t="e">
        <v>#N/A</v>
      </c>
    </row>
    <row r="12" spans="1:18">
      <c r="A12" s="4" t="s">
        <v>181</v>
      </c>
      <c r="B12" s="4"/>
      <c r="C12" s="65">
        <f t="shared" si="0"/>
        <v>4.6666666666666669E-2</v>
      </c>
      <c r="D12" s="65">
        <f t="shared" si="1"/>
        <v>1.9607843137254902E-3</v>
      </c>
      <c r="E12" s="53">
        <f t="shared" ref="E12" si="25">VLOOKUP(IF(ISBLANK($A12),$B12,$A12),Radionuclide_specific,12,FALSE)+Other_lr_local+C12</f>
        <v>21.083971795425914</v>
      </c>
      <c r="F12" s="53">
        <f t="shared" ref="F12" si="26">VLOOKUP(IF(ISBLANK($A12),$B12,$A12),Radionuclide_specific,12,FALSE)+Other_lr_regnl+D12</f>
        <v>2.0392659130729713</v>
      </c>
      <c r="G12" s="47">
        <f>IF(ISBLANK(A12),G9,Other_Q_y*(1-EXP(-E12*Other_t))/E12)</f>
        <v>1495733.3611516978</v>
      </c>
      <c r="H12" s="47">
        <f>IF(ISBLANK(A12),H9,Other_lr_local*G12*(1-EXP(-F12*Other_t))/F12)</f>
        <v>14669331.268306997</v>
      </c>
      <c r="I12" s="39">
        <f t="shared" ref="I12" si="27">G12/Other_V_local</f>
        <v>1.4957333611516979E-3</v>
      </c>
      <c r="J12" s="39">
        <f t="shared" ref="J12" si="28">H12/Other_V_regnl</f>
        <v>1.4669331268306997E-8</v>
      </c>
      <c r="K12" s="47">
        <f t="shared" ref="K12" si="29">IF(ISBLANK($A12),I12*VLOOKUP($B12,Radionuclide_specific,5,FALSE)/1000,I12*VLOOKUP($A12,Radionuclide_specific,5,FALSE)/1000)</f>
        <v>1.4957333611516979E-3</v>
      </c>
      <c r="L12" s="47">
        <f t="shared" ref="L12" si="30">IF(ISBLANK($A12),J12*VLOOKUP($B12,Radionuclide_specific,5,FALSE)/1000,J12*VLOOKUP($A12,Radionuclide_specific,5,FALSE)/1000)</f>
        <v>1.4669331268306997E-8</v>
      </c>
      <c r="M12" s="48">
        <f t="shared" ref="M12" si="31">IF(ISBLANK($A12),I12*VLOOKUP($B12,Radionuclide_specific,6,FALSE)/1000,I12*VLOOKUP($A12,Radionuclide_specific,6,FALSE)/1000)</f>
        <v>0.44872000834550935</v>
      </c>
      <c r="N12" s="48">
        <f t="shared" ref="N12" si="32">IF(ISBLANK($A12),J12*VLOOKUP($B12,Radionuclide_specific,6,FALSE)/1000,J12*VLOOKUP($A12,Radionuclide_specific,6,FALSE)/1000)</f>
        <v>4.4007993804920992E-6</v>
      </c>
      <c r="O12" s="47">
        <f t="shared" ref="O12" si="33">IF(ISBLANK($A12),I12*VLOOKUP($B12,Radionuclide_specific,7,FALSE)/1000,I12*VLOOKUP($A12,Radionuclide_specific,7,FALSE)/1000)</f>
        <v>0.11965866889213583</v>
      </c>
      <c r="P12" s="47">
        <f t="shared" ref="P12" si="34">IF(ISBLANK($A12),J12*VLOOKUP($B12,Radionuclide_specific,7,FALSE)/1000,J12*VLOOKUP($A12,Radionuclide_specific,7,FALSE)/1000)</f>
        <v>1.1735465014645598E-6</v>
      </c>
      <c r="Q12" s="39">
        <f>IF(ISBLANK($A12),Q9,0.1*Other_t_sed*other_rho_sed*VLOOKUP($A12,Radionuclide_specific,10,FALSE)*I12)</f>
        <v>0.62820801168371321</v>
      </c>
      <c r="R12" s="64" t="e">
        <v>#N/A</v>
      </c>
    </row>
    <row r="13" spans="1:18">
      <c r="A13" s="4" t="s">
        <v>17</v>
      </c>
      <c r="B13" s="4"/>
      <c r="C13" s="65">
        <f t="shared" si="0"/>
        <v>7.9872204472843453E-5</v>
      </c>
      <c r="D13" s="65">
        <f t="shared" si="1"/>
        <v>1.9999600007999842E-6</v>
      </c>
      <c r="E13" s="53">
        <f t="shared" si="2"/>
        <v>20.023804872204472</v>
      </c>
      <c r="F13" s="53">
        <f t="shared" si="3"/>
        <v>1.0237269999600007</v>
      </c>
      <c r="G13" s="47">
        <f>IF(ISBLANK(A13),G11,Other_Q_y*(1-EXP(-E13*Other_t))/E13)</f>
        <v>1574925.4550405594</v>
      </c>
      <c r="H13" s="47">
        <f>IF(ISBLANK(A13),H11,Other_lr_local*G13*(1-EXP(-F13*Other_t))/F13)</f>
        <v>30768465.715998411</v>
      </c>
      <c r="I13" s="39">
        <f t="shared" si="6"/>
        <v>1.5749254550405595E-3</v>
      </c>
      <c r="J13" s="39">
        <f t="shared" si="7"/>
        <v>3.0768465715998413E-8</v>
      </c>
      <c r="K13" s="47">
        <f t="shared" si="8"/>
        <v>4.7247763651216786E-6</v>
      </c>
      <c r="L13" s="47">
        <f t="shared" si="9"/>
        <v>9.230539714799524E-11</v>
      </c>
      <c r="M13" s="48">
        <f t="shared" si="10"/>
        <v>7.8746272752027965E-6</v>
      </c>
      <c r="N13" s="48">
        <f t="shared" si="11"/>
        <v>1.5384232857999209E-10</v>
      </c>
      <c r="O13" s="47">
        <f t="shared" si="12"/>
        <v>1.5749254550405593E-5</v>
      </c>
      <c r="P13" s="47">
        <f t="shared" si="13"/>
        <v>3.0768465715998419E-10</v>
      </c>
      <c r="Q13" s="39">
        <f>IF(ISBLANK($A13),Q11,0.1*Other_t_sed*other_rho_sed*VLOOKUP($A13,Radionuclide_specific,10,FALSE)*I13)</f>
        <v>7.5596421841946871E-5</v>
      </c>
      <c r="R13" s="64" t="e">
        <v>#N/A</v>
      </c>
    </row>
    <row r="14" spans="1:18">
      <c r="A14" s="4"/>
      <c r="B14" s="4" t="s">
        <v>66</v>
      </c>
      <c r="C14" s="65">
        <f t="shared" si="0"/>
        <v>4.9723756906077346E-2</v>
      </c>
      <c r="D14" s="65">
        <f t="shared" si="1"/>
        <v>4.1176470588235294E-2</v>
      </c>
      <c r="E14" s="53">
        <f t="shared" si="2"/>
        <v>114.94972375690608</v>
      </c>
      <c r="F14" s="53">
        <f t="shared" si="3"/>
        <v>95.941176470588246</v>
      </c>
      <c r="G14" s="47">
        <f t="shared" si="4"/>
        <v>1574925.4550405594</v>
      </c>
      <c r="H14" s="47">
        <f t="shared" si="5"/>
        <v>30768465.715998411</v>
      </c>
      <c r="I14" s="39">
        <f t="shared" si="6"/>
        <v>1.5749254550405595E-3</v>
      </c>
      <c r="J14" s="39">
        <f t="shared" si="7"/>
        <v>3.0768465715998413E-8</v>
      </c>
      <c r="K14" s="47">
        <f t="shared" si="8"/>
        <v>3.1498509100811186E-5</v>
      </c>
      <c r="L14" s="47">
        <f t="shared" si="9"/>
        <v>6.1536931431996837E-10</v>
      </c>
      <c r="M14" s="48">
        <f t="shared" si="10"/>
        <v>1.5749254550405595E-3</v>
      </c>
      <c r="N14" s="48">
        <f t="shared" si="11"/>
        <v>3.0768465715998413E-8</v>
      </c>
      <c r="O14" s="47">
        <f t="shared" si="12"/>
        <v>1.5749254550405595E-3</v>
      </c>
      <c r="P14" s="47">
        <f t="shared" si="13"/>
        <v>3.0768465715998413E-8</v>
      </c>
      <c r="Q14" s="39">
        <f t="shared" si="14"/>
        <v>7.5596421841946871E-5</v>
      </c>
      <c r="R14" s="64" t="e">
        <v>#N/A</v>
      </c>
    </row>
    <row r="15" spans="1:18">
      <c r="A15" s="4" t="s">
        <v>58</v>
      </c>
      <c r="B15" s="4"/>
      <c r="C15" s="65">
        <f t="shared" si="0"/>
        <v>4.4444444444444446E-2</v>
      </c>
      <c r="D15" s="65">
        <f t="shared" si="1"/>
        <v>9.9990000999900002E-6</v>
      </c>
      <c r="E15" s="53">
        <f t="shared" si="2"/>
        <v>20.731567532180403</v>
      </c>
      <c r="F15" s="53">
        <f t="shared" si="3"/>
        <v>1.6871330867360588</v>
      </c>
      <c r="G15" s="47">
        <f t="shared" si="4"/>
        <v>1521158.4918047565</v>
      </c>
      <c r="H15" s="47">
        <f t="shared" si="5"/>
        <v>18032465.888599243</v>
      </c>
      <c r="I15" s="39">
        <f t="shared" si="6"/>
        <v>1.5211584918047565E-3</v>
      </c>
      <c r="J15" s="39">
        <f t="shared" si="7"/>
        <v>1.8032465888599244E-8</v>
      </c>
      <c r="K15" s="47">
        <f t="shared" si="8"/>
        <v>3.042316983609513E-6</v>
      </c>
      <c r="L15" s="47">
        <f t="shared" si="9"/>
        <v>3.6064931777198488E-11</v>
      </c>
      <c r="M15" s="48">
        <f t="shared" si="10"/>
        <v>1.5211584918047567E-4</v>
      </c>
      <c r="N15" s="48">
        <f t="shared" si="11"/>
        <v>1.8032465888599245E-9</v>
      </c>
      <c r="O15" s="47">
        <f t="shared" si="12"/>
        <v>7.6057924590237826E-4</v>
      </c>
      <c r="P15" s="47">
        <f t="shared" si="13"/>
        <v>9.0162329442996222E-9</v>
      </c>
      <c r="Q15" s="39">
        <f t="shared" si="14"/>
        <v>0.36507803803314159</v>
      </c>
      <c r="R15" s="64" t="e">
        <v>#N/A</v>
      </c>
    </row>
    <row r="16" spans="1:18">
      <c r="A16" s="4"/>
      <c r="B16" s="4" t="s">
        <v>67</v>
      </c>
      <c r="C16" s="65" t="e">
        <f t="shared" si="0"/>
        <v>#N/A</v>
      </c>
      <c r="D16" s="65" t="e">
        <f t="shared" si="1"/>
        <v>#N/A</v>
      </c>
      <c r="E16" s="53" t="e">
        <f t="shared" si="2"/>
        <v>#N/A</v>
      </c>
      <c r="F16" s="53" t="e">
        <f t="shared" si="3"/>
        <v>#N/A</v>
      </c>
      <c r="G16" s="47">
        <f t="shared" si="4"/>
        <v>1521158.4918047565</v>
      </c>
      <c r="H16" s="47">
        <f t="shared" si="5"/>
        <v>18032465.888599243</v>
      </c>
      <c r="I16" s="39">
        <f t="shared" si="6"/>
        <v>1.5211584918047565E-3</v>
      </c>
      <c r="J16" s="39">
        <f t="shared" si="7"/>
        <v>1.8032465888599244E-8</v>
      </c>
      <c r="K16" s="47">
        <f t="shared" si="8"/>
        <v>0</v>
      </c>
      <c r="L16" s="47">
        <f t="shared" si="9"/>
        <v>0</v>
      </c>
      <c r="M16" s="48">
        <f t="shared" si="10"/>
        <v>0</v>
      </c>
      <c r="N16" s="48">
        <f t="shared" si="11"/>
        <v>0</v>
      </c>
      <c r="O16" s="47">
        <f t="shared" si="12"/>
        <v>0</v>
      </c>
      <c r="P16" s="47">
        <f t="shared" si="13"/>
        <v>0</v>
      </c>
      <c r="Q16" s="39">
        <f t="shared" si="14"/>
        <v>0.36507803803314159</v>
      </c>
      <c r="R16" s="64" t="e">
        <v>#N/A</v>
      </c>
    </row>
    <row r="17" spans="1:18">
      <c r="A17" s="4" t="s">
        <v>59</v>
      </c>
      <c r="B17" s="4"/>
      <c r="C17" s="65">
        <f t="shared" si="0"/>
        <v>6.903353057199211E-4</v>
      </c>
      <c r="D17" s="65">
        <f t="shared" si="1"/>
        <v>1.9999600007999842E-6</v>
      </c>
      <c r="E17" s="53">
        <f t="shared" si="2"/>
        <v>20.000690379455222</v>
      </c>
      <c r="F17" s="53">
        <f t="shared" si="3"/>
        <v>1.0000020441095028</v>
      </c>
      <c r="G17" s="47">
        <f t="shared" si="4"/>
        <v>1576745.5723625366</v>
      </c>
      <c r="H17" s="47">
        <f t="shared" si="5"/>
        <v>31534846.986570336</v>
      </c>
      <c r="I17" s="39">
        <f t="shared" si="6"/>
        <v>1.5767455723625365E-3</v>
      </c>
      <c r="J17" s="39">
        <f t="shared" si="7"/>
        <v>3.1534846986570337E-8</v>
      </c>
      <c r="K17" s="47">
        <f t="shared" si="8"/>
        <v>1.4190710151262829E-5</v>
      </c>
      <c r="L17" s="47">
        <f t="shared" si="9"/>
        <v>2.8381362287913299E-10</v>
      </c>
      <c r="M17" s="48">
        <f t="shared" si="10"/>
        <v>4.7302367170876096E-6</v>
      </c>
      <c r="N17" s="48">
        <f t="shared" si="11"/>
        <v>9.4604540959711011E-11</v>
      </c>
      <c r="O17" s="47">
        <f t="shared" si="12"/>
        <v>1.5767455723625364E-5</v>
      </c>
      <c r="P17" s="47">
        <f t="shared" si="13"/>
        <v>3.1534846986570336E-10</v>
      </c>
      <c r="Q17" s="39">
        <f t="shared" si="14"/>
        <v>6.6223314039226555E-4</v>
      </c>
      <c r="R17" s="64" t="e">
        <v>#N/A</v>
      </c>
    </row>
    <row r="18" spans="1:18">
      <c r="A18" s="4" t="s">
        <v>187</v>
      </c>
      <c r="B18" s="4"/>
      <c r="C18" s="65">
        <f t="shared" si="0"/>
        <v>6.903353057199211E-4</v>
      </c>
      <c r="D18" s="65">
        <f t="shared" si="1"/>
        <v>1.9999600007999842E-6</v>
      </c>
      <c r="E18" s="53">
        <f t="shared" ref="E18" si="35">VLOOKUP(IF(ISBLANK($A18),$B18,$A18),Radionuclide_specific,12,FALSE)+Other_lr_local+C18</f>
        <v>51.468192935352988</v>
      </c>
      <c r="F18" s="53">
        <f t="shared" ref="F18" si="36">VLOOKUP(IF(ISBLANK($A18),$B18,$A18),Radionuclide_specific,12,FALSE)+Other_lr_regnl+D18</f>
        <v>32.467504600007267</v>
      </c>
      <c r="G18" s="47">
        <f t="shared" ref="G18" si="37">IF(ISBLANK(A18),G17,Other_Q_y*(1-EXP(-E18*Other_t))/E18)</f>
        <v>612727.94324858137</v>
      </c>
      <c r="H18" s="47">
        <f t="shared" ref="H18" si="38">IF(ISBLANK(A18),H17,Other_lr_local*G18*(1-EXP(-F18*Other_t))/F18)</f>
        <v>377440.73700597498</v>
      </c>
      <c r="I18" s="39">
        <f t="shared" ref="I18" si="39">G18/Other_V_local</f>
        <v>6.1272794324858132E-4</v>
      </c>
      <c r="J18" s="39">
        <f t="shared" ref="J18" si="40">H18/Other_V_regnl</f>
        <v>3.7744073700597498E-10</v>
      </c>
      <c r="K18" s="47">
        <f t="shared" ref="K18" si="41">IF(ISBLANK($A18),I18*VLOOKUP($B18,Radionuclide_specific,5,FALSE)/1000,I18*VLOOKUP($A18,Radionuclide_specific,5,FALSE)/1000)</f>
        <v>5.5145514892372321E-6</v>
      </c>
      <c r="L18" s="47">
        <f t="shared" ref="L18" si="42">IF(ISBLANK($A18),J18*VLOOKUP($B18,Radionuclide_specific,5,FALSE)/1000,J18*VLOOKUP($A18,Radionuclide_specific,5,FALSE)/1000)</f>
        <v>3.3969666330537749E-12</v>
      </c>
      <c r="M18" s="48">
        <f t="shared" ref="M18" si="43">IF(ISBLANK($A18),I18*VLOOKUP($B18,Radionuclide_specific,6,FALSE)/1000,I18*VLOOKUP($A18,Radionuclide_specific,6,FALSE)/1000)</f>
        <v>1.838183829745744E-6</v>
      </c>
      <c r="N18" s="48">
        <f t="shared" ref="N18" si="44">IF(ISBLANK($A18),J18*VLOOKUP($B18,Radionuclide_specific,6,FALSE)/1000,J18*VLOOKUP($A18,Radionuclide_specific,6,FALSE)/1000)</f>
        <v>1.132322211017925E-12</v>
      </c>
      <c r="O18" s="47">
        <f t="shared" ref="O18" si="45">IF(ISBLANK($A18),I18*VLOOKUP($B18,Radionuclide_specific,7,FALSE)/1000,I18*VLOOKUP($A18,Radionuclide_specific,7,FALSE)/1000)</f>
        <v>6.1272794324858129E-6</v>
      </c>
      <c r="P18" s="47">
        <f t="shared" ref="P18" si="46">IF(ISBLANK($A18),J18*VLOOKUP($B18,Radionuclide_specific,7,FALSE)/1000,J18*VLOOKUP($A18,Radionuclide_specific,7,FALSE)/1000)</f>
        <v>3.7744073700597502E-12</v>
      </c>
      <c r="Q18" s="39">
        <f t="shared" ref="Q18" si="47">IF(ISBLANK($A18),Q17,0.1*Other_t_sed*other_rho_sed*VLOOKUP($A18,Radionuclide_specific,10,FALSE)*I18)</f>
        <v>2.573457361644042E-4</v>
      </c>
      <c r="R18" s="64" t="e">
        <v>#N/A</v>
      </c>
    </row>
    <row r="19" spans="1:18">
      <c r="A19" s="4" t="s">
        <v>154</v>
      </c>
      <c r="B19" s="4"/>
      <c r="C19" s="65">
        <f t="shared" si="0"/>
        <v>2.2222222222222223E-2</v>
      </c>
      <c r="D19" s="65">
        <f t="shared" si="1"/>
        <v>1.9996000799840035E-5</v>
      </c>
      <c r="E19" s="53">
        <f t="shared" si="2"/>
        <v>20.358375074094166</v>
      </c>
      <c r="F19" s="53">
        <f t="shared" si="3"/>
        <v>1.3361728478727424</v>
      </c>
      <c r="G19" s="47">
        <f t="shared" ref="G19" si="48">IF(ISBLANK(A19),G17,Other_Q_y*(1-EXP(-E19*Other_t))/E19)</f>
        <v>1549043.0785966436</v>
      </c>
      <c r="H19" s="47">
        <f t="shared" ref="H19" si="49">IF(ISBLANK(A19),H17,Other_lr_local*G19*(1-EXP(-F19*Other_t))/F19)</f>
        <v>23186267.870400179</v>
      </c>
      <c r="I19" s="39">
        <f t="shared" ref="I19" si="50">G19/Other_V_local</f>
        <v>1.5490430785966437E-3</v>
      </c>
      <c r="J19" s="39">
        <f t="shared" ref="J19" si="51">H19/Other_V_regnl</f>
        <v>2.318626787040018E-8</v>
      </c>
      <c r="K19" s="47">
        <f t="shared" ref="K19" si="52">IF(ISBLANK($A19),I19*VLOOKUP($B19,Radionuclide_specific,5,FALSE)/1000,I19*VLOOKUP($A19,Radionuclide_specific,5,FALSE)/1000)</f>
        <v>1.5490430785966436E-4</v>
      </c>
      <c r="L19" s="47">
        <f t="shared" ref="L19" si="53">IF(ISBLANK($A19),J19*VLOOKUP($B19,Radionuclide_specific,5,FALSE)/1000,J19*VLOOKUP($A19,Radionuclide_specific,5,FALSE)/1000)</f>
        <v>2.318626787040018E-9</v>
      </c>
      <c r="M19" s="48">
        <f t="shared" ref="M19" si="54">IF(ISBLANK($A19),I19*VLOOKUP($B19,Radionuclide_specific,6,FALSE)/1000,I19*VLOOKUP($A19,Radionuclide_specific,6,FALSE)/1000)</f>
        <v>7.7452153929832181E-5</v>
      </c>
      <c r="N19" s="48">
        <f t="shared" ref="N19" si="55">IF(ISBLANK($A19),J19*VLOOKUP($B19,Radionuclide_specific,6,FALSE)/1000,J19*VLOOKUP($A19,Radionuclide_specific,6,FALSE)/1000)</f>
        <v>1.159313393520009E-9</v>
      </c>
      <c r="O19" s="47">
        <f t="shared" ref="O19" si="56">IF(ISBLANK($A19),I19*VLOOKUP($B19,Radionuclide_specific,7,FALSE)/1000,I19*VLOOKUP($A19,Radionuclide_specific,7,FALSE)/1000)</f>
        <v>9.2942584715798626E-5</v>
      </c>
      <c r="P19" s="47">
        <f t="shared" ref="P19" si="57">IF(ISBLANK($A19),J19*VLOOKUP($B19,Radionuclide_specific,7,FALSE)/1000,J19*VLOOKUP($A19,Radionuclide_specific,7,FALSE)/1000)</f>
        <v>1.3911760722240108E-9</v>
      </c>
      <c r="Q19" s="39">
        <f t="shared" ref="Q19" si="58">IF(ISBLANK($A19),Q17,0.1*Other_t_sed*other_rho_sed*VLOOKUP($A19,Radionuclide_specific,10,FALSE)*I19)</f>
        <v>3.7177033886319454E-2</v>
      </c>
      <c r="R19" s="64" t="e">
        <v>#N/A</v>
      </c>
    </row>
    <row r="20" spans="1:18">
      <c r="A20" s="4" t="s">
        <v>12</v>
      </c>
      <c r="B20" s="4"/>
      <c r="C20" s="65">
        <f t="shared" si="0"/>
        <v>2.2222222222222223E-2</v>
      </c>
      <c r="D20" s="65">
        <f t="shared" si="1"/>
        <v>1.9996000799840035E-5</v>
      </c>
      <c r="E20" s="53">
        <f t="shared" si="2"/>
        <v>20.045217222222224</v>
      </c>
      <c r="F20" s="53">
        <f t="shared" si="3"/>
        <v>1.0230149960007999</v>
      </c>
      <c r="G20" s="47">
        <f>IF(ISBLANK(A20),G17,Other_Q_y*(1-EXP(-E20*Other_t))/E20)</f>
        <v>1573243.1158211166</v>
      </c>
      <c r="H20" s="47">
        <f>IF(ISBLANK(A20),H17,Other_lr_local*G20*(1-EXP(-F20*Other_t))/F20)</f>
        <v>30756990.307498608</v>
      </c>
      <c r="I20" s="39">
        <f t="shared" si="6"/>
        <v>1.5732431158211166E-3</v>
      </c>
      <c r="J20" s="39">
        <f t="shared" si="7"/>
        <v>3.0756990307498608E-8</v>
      </c>
      <c r="K20" s="47">
        <f t="shared" si="8"/>
        <v>1.5732431158211165E-4</v>
      </c>
      <c r="L20" s="47">
        <f t="shared" si="9"/>
        <v>3.0756990307498608E-9</v>
      </c>
      <c r="M20" s="48">
        <f t="shared" si="10"/>
        <v>7.8662155791055824E-5</v>
      </c>
      <c r="N20" s="48">
        <f t="shared" si="11"/>
        <v>1.5378495153749304E-9</v>
      </c>
      <c r="O20" s="47">
        <f t="shared" si="12"/>
        <v>9.4394586949266999E-5</v>
      </c>
      <c r="P20" s="47">
        <f t="shared" si="13"/>
        <v>1.8454194184499164E-9</v>
      </c>
      <c r="Q20" s="39">
        <f>IF(ISBLANK($A20),Q17,0.1*Other_t_sed*other_rho_sed*VLOOKUP($A20,Radionuclide_specific,10,FALSE)*I20)</f>
        <v>3.7757834779706803E-2</v>
      </c>
      <c r="R20" s="64" t="e">
        <v>#N/A</v>
      </c>
    </row>
    <row r="21" spans="1:18">
      <c r="A21" s="4"/>
      <c r="B21" s="4" t="s">
        <v>68</v>
      </c>
      <c r="C21" s="65">
        <f t="shared" si="0"/>
        <v>1.4285714285714287E-2</v>
      </c>
      <c r="D21" s="65">
        <f t="shared" si="1"/>
        <v>8.991907283444902E-5</v>
      </c>
      <c r="E21" s="53">
        <f t="shared" si="2"/>
        <v>142370.01428571428</v>
      </c>
      <c r="F21" s="53">
        <f t="shared" si="3"/>
        <v>142351.00008991908</v>
      </c>
      <c r="G21" s="47">
        <f>IF(ISBLANK(A21),Other_yield_Ba137m*G20,Other_Q_y*(1-EXP(-E21*Other_t))/E21)</f>
        <v>1488287.9875667763</v>
      </c>
      <c r="H21" s="47">
        <f>IF(ISBLANK(A21),Other_yield_Ba137m*H20,Other_lr_local*G21*(1-EXP(-F21*Other_t))/F21)</f>
        <v>29096112.83089368</v>
      </c>
      <c r="I21" s="39">
        <f t="shared" si="6"/>
        <v>1.4882879875667764E-3</v>
      </c>
      <c r="J21" s="39">
        <f t="shared" si="7"/>
        <v>2.9096112830893681E-8</v>
      </c>
      <c r="K21" s="47">
        <f t="shared" si="8"/>
        <v>1.4882879875667764E-5</v>
      </c>
      <c r="L21" s="47">
        <f t="shared" si="9"/>
        <v>2.9096112830893684E-10</v>
      </c>
      <c r="M21" s="48">
        <f t="shared" si="10"/>
        <v>1.0418015912967435E-6</v>
      </c>
      <c r="N21" s="48">
        <f t="shared" si="11"/>
        <v>2.0367278981625575E-11</v>
      </c>
      <c r="O21" s="47">
        <f t="shared" si="12"/>
        <v>1.4882879875667764E-5</v>
      </c>
      <c r="P21" s="47">
        <f t="shared" si="13"/>
        <v>2.9096112830893684E-10</v>
      </c>
      <c r="Q21" s="39">
        <f>IF(ISBLANK($A21),Q20*Other_yield_Ba137m,0.1*Other_t_sed*other_rho_sed*VLOOKUP($A21,Radionuclide_specific,10,FALSE)*I21)</f>
        <v>3.5718911701602636E-2</v>
      </c>
      <c r="R21" s="64" t="e">
        <v>#N/A</v>
      </c>
    </row>
    <row r="22" spans="1:18">
      <c r="A22" s="4" t="s">
        <v>22</v>
      </c>
      <c r="B22" s="4"/>
      <c r="C22" s="65">
        <f t="shared" si="0"/>
        <v>4.7619047619047616E-2</v>
      </c>
      <c r="D22" s="65">
        <f t="shared" si="1"/>
        <v>5.000000000000001E-2</v>
      </c>
      <c r="E22" s="53">
        <f t="shared" si="2"/>
        <v>20.078644047619047</v>
      </c>
      <c r="F22" s="53">
        <f t="shared" si="3"/>
        <v>1.0810250000000001</v>
      </c>
      <c r="G22" s="47">
        <f t="shared" si="4"/>
        <v>1570623.9886123973</v>
      </c>
      <c r="H22" s="47">
        <f t="shared" si="5"/>
        <v>29058051.175734088</v>
      </c>
      <c r="I22" s="39">
        <f t="shared" si="6"/>
        <v>1.5706239886123974E-3</v>
      </c>
      <c r="J22" s="39">
        <f t="shared" si="7"/>
        <v>2.9058051175734089E-8</v>
      </c>
      <c r="K22" s="47">
        <f t="shared" si="8"/>
        <v>3.1412479772247948E-4</v>
      </c>
      <c r="L22" s="47">
        <f t="shared" si="9"/>
        <v>5.8116102351468174E-9</v>
      </c>
      <c r="M22" s="48">
        <f t="shared" si="10"/>
        <v>0.14135615897511575</v>
      </c>
      <c r="N22" s="48">
        <f t="shared" si="11"/>
        <v>2.6152246058160681E-6</v>
      </c>
      <c r="O22" s="47">
        <f t="shared" si="12"/>
        <v>7.8531199430619869E-2</v>
      </c>
      <c r="P22" s="47">
        <f t="shared" si="13"/>
        <v>1.4529025587867046E-6</v>
      </c>
      <c r="Q22" s="39">
        <f t="shared" si="14"/>
        <v>0.94237439316743865</v>
      </c>
      <c r="R22" s="64" t="e">
        <v>#N/A</v>
      </c>
    </row>
    <row r="23" spans="1:18">
      <c r="A23" s="4"/>
      <c r="B23" s="4" t="s">
        <v>23</v>
      </c>
      <c r="C23" s="65" t="e">
        <f t="shared" si="0"/>
        <v>#N/A</v>
      </c>
      <c r="D23" s="65" t="e">
        <f t="shared" si="1"/>
        <v>#N/A</v>
      </c>
      <c r="E23" s="53" t="e">
        <f t="shared" si="2"/>
        <v>#N/A</v>
      </c>
      <c r="F23" s="53" t="e">
        <f t="shared" si="3"/>
        <v>#N/A</v>
      </c>
      <c r="G23" s="47">
        <f t="shared" si="4"/>
        <v>1570623.9886123973</v>
      </c>
      <c r="H23" s="47">
        <f t="shared" si="5"/>
        <v>29058051.175734088</v>
      </c>
      <c r="I23" s="39">
        <f t="shared" si="6"/>
        <v>1.5706239886123974E-3</v>
      </c>
      <c r="J23" s="39">
        <f t="shared" si="7"/>
        <v>2.9058051175734089E-8</v>
      </c>
      <c r="K23" s="47">
        <f t="shared" si="8"/>
        <v>3.1412479772247948E-5</v>
      </c>
      <c r="L23" s="47">
        <f t="shared" si="9"/>
        <v>5.8116102351468182E-10</v>
      </c>
      <c r="M23" s="48">
        <f t="shared" si="10"/>
        <v>1.5706239886123974E-3</v>
      </c>
      <c r="N23" s="48">
        <f t="shared" si="11"/>
        <v>2.9058051175734089E-8</v>
      </c>
      <c r="O23" s="47">
        <f t="shared" si="12"/>
        <v>1.5706239886123974E-3</v>
      </c>
      <c r="P23" s="47">
        <f t="shared" si="13"/>
        <v>2.9058051175734089E-8</v>
      </c>
      <c r="Q23" s="39">
        <f t="shared" si="14"/>
        <v>0.94237439316743865</v>
      </c>
      <c r="R23" s="64" t="e">
        <v>#N/A</v>
      </c>
    </row>
    <row r="24" spans="1:18">
      <c r="A24" s="4"/>
      <c r="B24" s="4" t="s">
        <v>19</v>
      </c>
      <c r="C24" s="65">
        <f t="shared" si="0"/>
        <v>4.9987503124218943E-2</v>
      </c>
      <c r="D24" s="65">
        <f t="shared" si="1"/>
        <v>6.666666666666668E-2</v>
      </c>
      <c r="E24" s="53">
        <f t="shared" si="2"/>
        <v>21.874987503124217</v>
      </c>
      <c r="F24" s="53">
        <f t="shared" si="3"/>
        <v>2.8916666666666671</v>
      </c>
      <c r="G24" s="47">
        <f t="shared" si="4"/>
        <v>1570623.9886123973</v>
      </c>
      <c r="H24" s="47">
        <f t="shared" si="5"/>
        <v>29058051.175734088</v>
      </c>
      <c r="I24" s="39">
        <f t="shared" si="6"/>
        <v>1.5706239886123974E-3</v>
      </c>
      <c r="J24" s="39">
        <f t="shared" si="7"/>
        <v>2.9058051175734089E-8</v>
      </c>
      <c r="K24" s="47">
        <f t="shared" si="8"/>
        <v>3.1412479772247948E-3</v>
      </c>
      <c r="L24" s="47">
        <f t="shared" si="9"/>
        <v>5.8116102351468177E-8</v>
      </c>
      <c r="M24" s="48">
        <f t="shared" si="10"/>
        <v>3.1412479772247946E-2</v>
      </c>
      <c r="N24" s="48">
        <f t="shared" si="11"/>
        <v>5.8116102351468179E-7</v>
      </c>
      <c r="O24" s="47">
        <f t="shared" si="12"/>
        <v>3.1412479772247946E-2</v>
      </c>
      <c r="P24" s="47">
        <f t="shared" si="13"/>
        <v>5.8116102351468179E-7</v>
      </c>
      <c r="Q24" s="39">
        <f t="shared" si="14"/>
        <v>0.94237439316743865</v>
      </c>
      <c r="R24" s="64" t="e">
        <v>#N/A</v>
      </c>
    </row>
    <row r="25" spans="1:18">
      <c r="A25" s="4" t="s">
        <v>19</v>
      </c>
      <c r="B25" s="4"/>
      <c r="C25" s="65">
        <f t="shared" si="0"/>
        <v>4.9987503124218943E-2</v>
      </c>
      <c r="D25" s="65">
        <f t="shared" si="1"/>
        <v>6.666666666666668E-2</v>
      </c>
      <c r="E25" s="53">
        <f t="shared" si="2"/>
        <v>21.874987503124217</v>
      </c>
      <c r="F25" s="53">
        <f t="shared" si="3"/>
        <v>2.8916666666666671</v>
      </c>
      <c r="G25" s="47">
        <f t="shared" si="4"/>
        <v>1441646.5378778381</v>
      </c>
      <c r="H25" s="47">
        <f t="shared" si="5"/>
        <v>9971042.3369072359</v>
      </c>
      <c r="I25" s="39">
        <f t="shared" si="6"/>
        <v>1.4416465378778382E-3</v>
      </c>
      <c r="J25" s="39">
        <f t="shared" si="7"/>
        <v>9.9710423369072362E-9</v>
      </c>
      <c r="K25" s="47">
        <f t="shared" si="8"/>
        <v>2.8832930757556764E-3</v>
      </c>
      <c r="L25" s="47">
        <f t="shared" si="9"/>
        <v>1.9942084673814472E-8</v>
      </c>
      <c r="M25" s="48">
        <f t="shared" si="10"/>
        <v>2.8832930757556764E-2</v>
      </c>
      <c r="N25" s="48">
        <f t="shared" si="11"/>
        <v>1.9942084673814474E-7</v>
      </c>
      <c r="O25" s="47">
        <f t="shared" si="12"/>
        <v>2.8832930757556764E-2</v>
      </c>
      <c r="P25" s="47">
        <f t="shared" si="13"/>
        <v>1.9942084673814474E-7</v>
      </c>
      <c r="Q25" s="39">
        <f t="shared" si="14"/>
        <v>172.9975845453406</v>
      </c>
      <c r="R25" s="64" t="e">
        <v>#N/A</v>
      </c>
    </row>
    <row r="26" spans="1:18">
      <c r="A26" s="4" t="s">
        <v>14</v>
      </c>
      <c r="B26" s="4"/>
      <c r="C26" s="65">
        <f t="shared" si="0"/>
        <v>1.4285714285714287E-2</v>
      </c>
      <c r="D26" s="65">
        <f t="shared" si="1"/>
        <v>3.9984006397441024E-5</v>
      </c>
      <c r="E26" s="53">
        <f t="shared" si="2"/>
        <v>20.014723714285715</v>
      </c>
      <c r="F26" s="53">
        <f t="shared" si="3"/>
        <v>1.0004779840063973</v>
      </c>
      <c r="G26" s="47">
        <f t="shared" si="4"/>
        <v>1575640.0363144088</v>
      </c>
      <c r="H26" s="47">
        <f t="shared" si="5"/>
        <v>31497745.307793476</v>
      </c>
      <c r="I26" s="39">
        <f t="shared" si="6"/>
        <v>1.5756400363144088E-3</v>
      </c>
      <c r="J26" s="39">
        <f t="shared" si="7"/>
        <v>3.1497745307793472E-8</v>
      </c>
      <c r="K26" s="47">
        <f t="shared" si="8"/>
        <v>1.5756400363144089E-4</v>
      </c>
      <c r="L26" s="47">
        <f t="shared" si="9"/>
        <v>3.1497745307793473E-9</v>
      </c>
      <c r="M26" s="48">
        <f t="shared" si="10"/>
        <v>1.5756400363144089E-4</v>
      </c>
      <c r="N26" s="48">
        <f t="shared" si="11"/>
        <v>3.1497745307793473E-9</v>
      </c>
      <c r="O26" s="47">
        <f t="shared" si="12"/>
        <v>1.5756400363144089E-4</v>
      </c>
      <c r="P26" s="47">
        <f t="shared" si="13"/>
        <v>3.1497745307793473E-9</v>
      </c>
      <c r="Q26" s="39">
        <f t="shared" si="14"/>
        <v>1.890768043577291E-2</v>
      </c>
      <c r="R26" s="64" t="e">
        <v>#N/A</v>
      </c>
    </row>
    <row r="27" spans="1:18">
      <c r="A27" s="4"/>
      <c r="B27" s="4" t="s">
        <v>24</v>
      </c>
      <c r="C27" s="65" t="e">
        <f t="shared" si="0"/>
        <v>#N/A</v>
      </c>
      <c r="D27" s="65" t="e">
        <f t="shared" si="1"/>
        <v>#N/A</v>
      </c>
      <c r="E27" s="53" t="e">
        <f t="shared" si="2"/>
        <v>#N/A</v>
      </c>
      <c r="F27" s="53" t="e">
        <f t="shared" si="3"/>
        <v>#N/A</v>
      </c>
      <c r="G27" s="47">
        <f t="shared" si="4"/>
        <v>1575640.0363144088</v>
      </c>
      <c r="H27" s="47">
        <f t="shared" si="5"/>
        <v>31497745.307793476</v>
      </c>
      <c r="I27" s="39">
        <f t="shared" si="6"/>
        <v>1.5756400363144088E-3</v>
      </c>
      <c r="J27" s="39">
        <f t="shared" si="7"/>
        <v>3.1497745307793472E-8</v>
      </c>
      <c r="K27" s="47">
        <f t="shared" si="8"/>
        <v>0</v>
      </c>
      <c r="L27" s="47">
        <f t="shared" si="9"/>
        <v>0</v>
      </c>
      <c r="M27" s="48">
        <f t="shared" si="10"/>
        <v>0</v>
      </c>
      <c r="N27" s="48">
        <f t="shared" si="11"/>
        <v>0</v>
      </c>
      <c r="O27" s="47">
        <f t="shared" si="12"/>
        <v>0</v>
      </c>
      <c r="P27" s="47">
        <f t="shared" si="13"/>
        <v>0</v>
      </c>
      <c r="Q27" s="39">
        <v>0</v>
      </c>
      <c r="R27" s="64" t="e">
        <v>#N/A</v>
      </c>
    </row>
    <row r="28" spans="1:18">
      <c r="A28" s="4"/>
      <c r="B28" s="4" t="s">
        <v>25</v>
      </c>
      <c r="C28" s="65">
        <f t="shared" si="0"/>
        <v>4.9987503124218943E-2</v>
      </c>
      <c r="D28" s="65">
        <f t="shared" si="1"/>
        <v>6.666666666666668E-2</v>
      </c>
      <c r="E28" s="53">
        <f t="shared" si="2"/>
        <v>120470.04998750312</v>
      </c>
      <c r="F28" s="53">
        <f t="shared" si="3"/>
        <v>120451.06666666667</v>
      </c>
      <c r="G28" s="47">
        <f t="shared" si="4"/>
        <v>1575640.0363144088</v>
      </c>
      <c r="H28" s="47">
        <f t="shared" si="5"/>
        <v>31497745.307793476</v>
      </c>
      <c r="I28" s="39">
        <f t="shared" si="6"/>
        <v>1.5756400363144088E-3</v>
      </c>
      <c r="J28" s="39">
        <f t="shared" si="7"/>
        <v>3.1497745307793472E-8</v>
      </c>
      <c r="K28" s="47">
        <f t="shared" si="8"/>
        <v>3.1512800726288177E-3</v>
      </c>
      <c r="L28" s="47">
        <f t="shared" si="9"/>
        <v>6.2995490615586945E-8</v>
      </c>
      <c r="M28" s="48">
        <f t="shared" si="10"/>
        <v>3.1512800726288176E-2</v>
      </c>
      <c r="N28" s="48">
        <f t="shared" si="11"/>
        <v>6.2995490615586953E-7</v>
      </c>
      <c r="O28" s="47">
        <f t="shared" si="12"/>
        <v>3.1512800726288176E-2</v>
      </c>
      <c r="P28" s="47">
        <f t="shared" si="13"/>
        <v>6.2995490615586953E-7</v>
      </c>
      <c r="Q28" s="39">
        <f>IF(ISBLANK($A28),Q26,0.1*Other_t_sed*other_rho_sed*VLOOKUP($A28,Radionuclide_specific,10,FALSE)*I28)</f>
        <v>1.890768043577291E-2</v>
      </c>
      <c r="R28" s="64" t="e">
        <v>#N/A</v>
      </c>
    </row>
    <row r="29" spans="1:18">
      <c r="A29" s="4"/>
      <c r="B29" s="4" t="s">
        <v>26</v>
      </c>
      <c r="C29" s="65">
        <f t="shared" si="0"/>
        <v>4.7619047619047616E-2</v>
      </c>
      <c r="D29" s="65">
        <f t="shared" si="1"/>
        <v>5.000000000000001E-2</v>
      </c>
      <c r="E29" s="53">
        <f t="shared" si="2"/>
        <v>13525.047619047618</v>
      </c>
      <c r="F29" s="53">
        <f t="shared" si="3"/>
        <v>13506.05</v>
      </c>
      <c r="G29" s="47">
        <f t="shared" si="4"/>
        <v>1575640.0363144088</v>
      </c>
      <c r="H29" s="47">
        <f t="shared" si="5"/>
        <v>31497745.307793476</v>
      </c>
      <c r="I29" s="39">
        <f t="shared" si="6"/>
        <v>1.5756400363144088E-3</v>
      </c>
      <c r="J29" s="39">
        <f t="shared" si="7"/>
        <v>3.1497745307793472E-8</v>
      </c>
      <c r="K29" s="47">
        <f t="shared" si="8"/>
        <v>3.1512800726288178E-4</v>
      </c>
      <c r="L29" s="47">
        <f t="shared" si="9"/>
        <v>6.2995490615586947E-9</v>
      </c>
      <c r="M29" s="48">
        <f t="shared" si="10"/>
        <v>0.14180760326829678</v>
      </c>
      <c r="N29" s="48">
        <f t="shared" si="11"/>
        <v>2.8347970777014126E-6</v>
      </c>
      <c r="O29" s="47">
        <f t="shared" si="12"/>
        <v>7.8782001815720454E-2</v>
      </c>
      <c r="P29" s="47">
        <f t="shared" si="13"/>
        <v>1.5748872653896737E-6</v>
      </c>
      <c r="Q29" s="39">
        <f t="shared" si="14"/>
        <v>1.890768043577291E-2</v>
      </c>
      <c r="R29" s="64" t="e">
        <v>#N/A</v>
      </c>
    </row>
    <row r="30" spans="1:18">
      <c r="A30" s="4"/>
      <c r="B30" s="4" t="s">
        <v>27</v>
      </c>
      <c r="C30" s="65" t="e">
        <f t="shared" si="0"/>
        <v>#N/A</v>
      </c>
      <c r="D30" s="65" t="e">
        <f t="shared" si="1"/>
        <v>#N/A</v>
      </c>
      <c r="E30" s="53" t="e">
        <f t="shared" si="2"/>
        <v>#N/A</v>
      </c>
      <c r="F30" s="53" t="e">
        <f t="shared" si="3"/>
        <v>#N/A</v>
      </c>
      <c r="G30" s="47">
        <f t="shared" si="4"/>
        <v>1575640.0363144088</v>
      </c>
      <c r="H30" s="47">
        <f t="shared" si="5"/>
        <v>31497745.307793476</v>
      </c>
      <c r="I30" s="39">
        <f t="shared" si="6"/>
        <v>1.5756400363144088E-3</v>
      </c>
      <c r="J30" s="39">
        <f t="shared" si="7"/>
        <v>3.1497745307793472E-8</v>
      </c>
      <c r="K30" s="47">
        <f t="shared" si="8"/>
        <v>3.1512800726288178E-5</v>
      </c>
      <c r="L30" s="47">
        <f t="shared" si="9"/>
        <v>6.2995490615586942E-10</v>
      </c>
      <c r="M30" s="48">
        <f t="shared" si="10"/>
        <v>1.5756400363144088E-3</v>
      </c>
      <c r="N30" s="48">
        <f t="shared" si="11"/>
        <v>3.1497745307793472E-8</v>
      </c>
      <c r="O30" s="47">
        <f t="shared" si="12"/>
        <v>1.5756400363144088E-3</v>
      </c>
      <c r="P30" s="47">
        <f t="shared" si="13"/>
        <v>3.1497745307793472E-8</v>
      </c>
      <c r="Q30" s="39">
        <f t="shared" si="14"/>
        <v>1.890768043577291E-2</v>
      </c>
      <c r="R30" s="64" t="e">
        <v>#N/A</v>
      </c>
    </row>
    <row r="31" spans="1:18">
      <c r="A31" s="4"/>
      <c r="B31" s="4" t="s">
        <v>28</v>
      </c>
      <c r="C31" s="65">
        <f t="shared" si="0"/>
        <v>4.9987503124218943E-2</v>
      </c>
      <c r="D31" s="65">
        <f t="shared" si="1"/>
        <v>6.666666666666668E-2</v>
      </c>
      <c r="E31" s="53">
        <f t="shared" si="2"/>
        <v>131400000020.05</v>
      </c>
      <c r="F31" s="53">
        <f t="shared" si="3"/>
        <v>131400000001.06668</v>
      </c>
      <c r="G31" s="47">
        <f t="shared" si="4"/>
        <v>1575640.0363144088</v>
      </c>
      <c r="H31" s="47">
        <f t="shared" si="5"/>
        <v>31497745.307793476</v>
      </c>
      <c r="I31" s="39">
        <f t="shared" si="6"/>
        <v>1.5756400363144088E-3</v>
      </c>
      <c r="J31" s="39">
        <f t="shared" si="7"/>
        <v>3.1497745307793472E-8</v>
      </c>
      <c r="K31" s="47">
        <f t="shared" si="8"/>
        <v>3.1512800726288177E-3</v>
      </c>
      <c r="L31" s="47">
        <f t="shared" si="9"/>
        <v>6.2995490615586945E-8</v>
      </c>
      <c r="M31" s="48">
        <f t="shared" si="10"/>
        <v>3.1512800726288176E-2</v>
      </c>
      <c r="N31" s="48">
        <f t="shared" si="11"/>
        <v>6.2995490615586953E-7</v>
      </c>
      <c r="O31" s="47">
        <f t="shared" si="12"/>
        <v>3.1512800726288176E-2</v>
      </c>
      <c r="P31" s="47">
        <f t="shared" si="13"/>
        <v>6.2995490615586953E-7</v>
      </c>
      <c r="Q31" s="39">
        <f t="shared" si="14"/>
        <v>1.890768043577291E-2</v>
      </c>
      <c r="R31" s="64" t="e">
        <v>#N/A</v>
      </c>
    </row>
    <row r="32" spans="1:18">
      <c r="A32" s="4"/>
      <c r="B32" s="4" t="s">
        <v>22</v>
      </c>
      <c r="C32" s="65">
        <f t="shared" si="0"/>
        <v>4.7619047619047616E-2</v>
      </c>
      <c r="D32" s="65">
        <f t="shared" si="1"/>
        <v>5.000000000000001E-2</v>
      </c>
      <c r="E32" s="53">
        <f t="shared" si="2"/>
        <v>20.078644047619047</v>
      </c>
      <c r="F32" s="53">
        <f t="shared" si="3"/>
        <v>1.0810250000000001</v>
      </c>
      <c r="G32" s="47">
        <f t="shared" si="4"/>
        <v>1575640.0363144088</v>
      </c>
      <c r="H32" s="47">
        <f t="shared" si="5"/>
        <v>31497745.307793476</v>
      </c>
      <c r="I32" s="39">
        <f t="shared" si="6"/>
        <v>1.5756400363144088E-3</v>
      </c>
      <c r="J32" s="39">
        <f t="shared" si="7"/>
        <v>3.1497745307793472E-8</v>
      </c>
      <c r="K32" s="47">
        <f t="shared" si="8"/>
        <v>3.1512800726288178E-4</v>
      </c>
      <c r="L32" s="47">
        <f t="shared" si="9"/>
        <v>6.2995490615586947E-9</v>
      </c>
      <c r="M32" s="48">
        <f t="shared" si="10"/>
        <v>0.14180760326829678</v>
      </c>
      <c r="N32" s="48">
        <f t="shared" si="11"/>
        <v>2.8347970777014126E-6</v>
      </c>
      <c r="O32" s="47">
        <f t="shared" si="12"/>
        <v>7.8782001815720454E-2</v>
      </c>
      <c r="P32" s="47">
        <f t="shared" si="13"/>
        <v>1.5748872653896737E-6</v>
      </c>
      <c r="Q32" s="39">
        <f t="shared" si="14"/>
        <v>1.890768043577291E-2</v>
      </c>
      <c r="R32" s="64" t="e">
        <v>#N/A</v>
      </c>
    </row>
    <row r="33" spans="1:18">
      <c r="A33" s="4"/>
      <c r="B33" s="4" t="s">
        <v>23</v>
      </c>
      <c r="C33" s="65" t="e">
        <f t="shared" si="0"/>
        <v>#N/A</v>
      </c>
      <c r="D33" s="65" t="e">
        <f t="shared" si="1"/>
        <v>#N/A</v>
      </c>
      <c r="E33" s="53" t="e">
        <f t="shared" si="2"/>
        <v>#N/A</v>
      </c>
      <c r="F33" s="53" t="e">
        <f t="shared" si="3"/>
        <v>#N/A</v>
      </c>
      <c r="G33" s="47">
        <f t="shared" si="4"/>
        <v>1575640.0363144088</v>
      </c>
      <c r="H33" s="47">
        <f t="shared" si="5"/>
        <v>31497745.307793476</v>
      </c>
      <c r="I33" s="39">
        <f t="shared" si="6"/>
        <v>1.5756400363144088E-3</v>
      </c>
      <c r="J33" s="39">
        <f t="shared" si="7"/>
        <v>3.1497745307793472E-8</v>
      </c>
      <c r="K33" s="47">
        <f t="shared" si="8"/>
        <v>3.1512800726288178E-5</v>
      </c>
      <c r="L33" s="47">
        <f t="shared" si="9"/>
        <v>6.2995490615586942E-10</v>
      </c>
      <c r="M33" s="48">
        <f t="shared" si="10"/>
        <v>1.5756400363144088E-3</v>
      </c>
      <c r="N33" s="48">
        <f t="shared" si="11"/>
        <v>3.1497745307793472E-8</v>
      </c>
      <c r="O33" s="47">
        <f t="shared" si="12"/>
        <v>1.5756400363144088E-3</v>
      </c>
      <c r="P33" s="47">
        <f t="shared" si="13"/>
        <v>3.1497745307793472E-8</v>
      </c>
      <c r="Q33" s="39">
        <f t="shared" si="14"/>
        <v>1.890768043577291E-2</v>
      </c>
      <c r="R33" s="64" t="e">
        <v>#N/A</v>
      </c>
    </row>
    <row r="34" spans="1:18">
      <c r="A34" s="4"/>
      <c r="B34" s="4" t="s">
        <v>19</v>
      </c>
      <c r="C34" s="65">
        <f t="shared" si="0"/>
        <v>4.9987503124218943E-2</v>
      </c>
      <c r="D34" s="65">
        <f t="shared" si="1"/>
        <v>6.666666666666668E-2</v>
      </c>
      <c r="E34" s="53">
        <f t="shared" si="2"/>
        <v>21.874987503124217</v>
      </c>
      <c r="F34" s="53">
        <f t="shared" si="3"/>
        <v>2.8916666666666671</v>
      </c>
      <c r="G34" s="47">
        <f t="shared" si="4"/>
        <v>1575640.0363144088</v>
      </c>
      <c r="H34" s="47">
        <f t="shared" si="5"/>
        <v>31497745.307793476</v>
      </c>
      <c r="I34" s="39">
        <f t="shared" si="6"/>
        <v>1.5756400363144088E-3</v>
      </c>
      <c r="J34" s="39">
        <f t="shared" si="7"/>
        <v>3.1497745307793472E-8</v>
      </c>
      <c r="K34" s="47">
        <f t="shared" si="8"/>
        <v>3.1512800726288177E-3</v>
      </c>
      <c r="L34" s="47">
        <f t="shared" si="9"/>
        <v>6.2995490615586945E-8</v>
      </c>
      <c r="M34" s="48">
        <f t="shared" si="10"/>
        <v>3.1512800726288176E-2</v>
      </c>
      <c r="N34" s="48">
        <f t="shared" si="11"/>
        <v>6.2995490615586953E-7</v>
      </c>
      <c r="O34" s="47">
        <f t="shared" si="12"/>
        <v>3.1512800726288176E-2</v>
      </c>
      <c r="P34" s="47">
        <f t="shared" si="13"/>
        <v>6.2995490615586953E-7</v>
      </c>
      <c r="Q34" s="39">
        <f t="shared" si="14"/>
        <v>1.890768043577291E-2</v>
      </c>
      <c r="R34" s="64" t="e">
        <v>#N/A</v>
      </c>
    </row>
    <row r="35" spans="1:18">
      <c r="A35" s="4" t="s">
        <v>133</v>
      </c>
      <c r="B35" s="4"/>
      <c r="C35" s="65">
        <f t="shared" si="0"/>
        <v>4.9916805324459232E-2</v>
      </c>
      <c r="D35" s="65">
        <f t="shared" si="1"/>
        <v>3.333333333333334E-2</v>
      </c>
      <c r="E35" s="53">
        <f t="shared" si="2"/>
        <v>20.049925807235898</v>
      </c>
      <c r="F35" s="53">
        <f t="shared" si="3"/>
        <v>1.0333423352447693</v>
      </c>
      <c r="G35" s="47">
        <f t="shared" ref="G35" si="59">IF(ISBLANK(A35),G34,Other_Q_y*(1-EXP(-E35*Other_t))/E35)</f>
        <v>1572873.6506655226</v>
      </c>
      <c r="H35" s="47">
        <f t="shared" ref="H35" si="60">IF(ISBLANK(A35),H34,Other_lr_local*G35*(1-EXP(-F35*Other_t))/F35)</f>
        <v>30442450.619096212</v>
      </c>
      <c r="I35" s="39">
        <f t="shared" ref="I35" si="61">G35/Other_V_local</f>
        <v>1.5728736506655226E-3</v>
      </c>
      <c r="J35" s="39">
        <f t="shared" ref="J35" si="62">H35/Other_V_regnl</f>
        <v>3.0442450619096209E-8</v>
      </c>
      <c r="K35" s="47">
        <f t="shared" ref="K35" si="63">IF(ISBLANK($A35),I35*VLOOKUP($B35,Radionuclide_specific,5,FALSE)/1000,I35*VLOOKUP($A35,Radionuclide_specific,5,FALSE)/1000)</f>
        <v>9.4372419039931356E-4</v>
      </c>
      <c r="L35" s="47">
        <f t="shared" ref="L35" si="64">IF(ISBLANK($A35),J35*VLOOKUP($B35,Radionuclide_specific,5,FALSE)/1000,J35*VLOOKUP($A35,Radionuclide_specific,5,FALSE)/1000)</f>
        <v>1.8265470371457725E-8</v>
      </c>
      <c r="M35" s="48">
        <f t="shared" ref="M35" si="65">IF(ISBLANK($A35),I35*VLOOKUP($B35,Radionuclide_specific,6,FALSE)/1000,I35*VLOOKUP($A35,Radionuclide_specific,6,FALSE)/1000)</f>
        <v>1.5728736506655226E-3</v>
      </c>
      <c r="N35" s="48">
        <f t="shared" ref="N35" si="66">IF(ISBLANK($A35),J35*VLOOKUP($B35,Radionuclide_specific,6,FALSE)/1000,J35*VLOOKUP($A35,Radionuclide_specific,6,FALSE)/1000)</f>
        <v>3.0442450619096209E-8</v>
      </c>
      <c r="O35" s="47">
        <f t="shared" ref="O35" si="67">IF(ISBLANK($A35),I35*VLOOKUP($B35,Radionuclide_specific,7,FALSE)/1000,I35*VLOOKUP($A35,Radionuclide_specific,7,FALSE)/1000)</f>
        <v>1.5728736506655226E-3</v>
      </c>
      <c r="P35" s="47">
        <f t="shared" ref="P35" si="68">IF(ISBLANK($A35),J35*VLOOKUP($B35,Radionuclide_specific,7,FALSE)/1000,J35*VLOOKUP($A35,Radionuclide_specific,7,FALSE)/1000)</f>
        <v>3.0442450619096209E-8</v>
      </c>
      <c r="Q35" s="39">
        <f t="shared" ref="Q35" si="69">IF(ISBLANK($A35),Q34,0.1*Other_t_sed*other_rho_sed*VLOOKUP($A35,Radionuclide_specific,10,FALSE)*I35)</f>
        <v>28.311725711979413</v>
      </c>
      <c r="R35" s="64" t="e">
        <v>#N/A</v>
      </c>
    </row>
    <row r="36" spans="1:18">
      <c r="A36" s="4" t="s">
        <v>20</v>
      </c>
      <c r="B36" s="4"/>
      <c r="C36" s="65">
        <f t="shared" si="0"/>
        <v>4.9916805324459232E-2</v>
      </c>
      <c r="D36" s="65">
        <f t="shared" si="1"/>
        <v>3.333333333333334E-2</v>
      </c>
      <c r="E36" s="53">
        <f t="shared" si="2"/>
        <v>20.04991680537556</v>
      </c>
      <c r="F36" s="53">
        <f t="shared" si="3"/>
        <v>1.0333333333844335</v>
      </c>
      <c r="G36" s="47">
        <f>IF(ISBLANK(A36),G34,Other_Q_y*(1-EXP(-E36*Other_t))/E36)</f>
        <v>1572874.3568424643</v>
      </c>
      <c r="H36" s="47">
        <f>IF(ISBLANK(A36),H34,Other_lr_local*G36*(1-EXP(-F36*Other_t))/F36)</f>
        <v>30442729.485768054</v>
      </c>
      <c r="I36" s="39">
        <f t="shared" si="6"/>
        <v>1.5728743568424644E-3</v>
      </c>
      <c r="J36" s="39">
        <f t="shared" si="7"/>
        <v>3.0442729485768055E-8</v>
      </c>
      <c r="K36" s="47">
        <f t="shared" si="8"/>
        <v>9.4372461410547855E-4</v>
      </c>
      <c r="L36" s="47">
        <f t="shared" si="9"/>
        <v>1.8265637691460834E-8</v>
      </c>
      <c r="M36" s="48">
        <f t="shared" si="10"/>
        <v>1.5728743568424644E-3</v>
      </c>
      <c r="N36" s="48">
        <f t="shared" si="11"/>
        <v>3.0442729485768055E-8</v>
      </c>
      <c r="O36" s="47">
        <f t="shared" si="12"/>
        <v>1.5728743568424644E-3</v>
      </c>
      <c r="P36" s="47">
        <f t="shared" si="13"/>
        <v>3.0442729485768055E-8</v>
      </c>
      <c r="Q36" s="39">
        <f>IF(ISBLANK($A36),Q34,0.1*Other_t_sed*other_rho_sed*VLOOKUP($A36,Radionuclide_specific,10,FALSE)*I36)</f>
        <v>28.311738423164364</v>
      </c>
      <c r="R36" s="64" t="e">
        <v>#N/A</v>
      </c>
    </row>
    <row r="37" spans="1:18">
      <c r="A37" s="4"/>
      <c r="B37" s="4" t="s">
        <v>29</v>
      </c>
      <c r="C37" s="65">
        <f t="shared" si="0"/>
        <v>1.4285714285714287E-2</v>
      </c>
      <c r="D37" s="65">
        <f t="shared" si="1"/>
        <v>3.9984006397441024E-5</v>
      </c>
      <c r="E37" s="53">
        <f t="shared" si="2"/>
        <v>20.134735714285718</v>
      </c>
      <c r="F37" s="53">
        <f t="shared" si="3"/>
        <v>1.1204899840063973</v>
      </c>
      <c r="G37" s="47">
        <f t="shared" si="4"/>
        <v>1572874.3568424643</v>
      </c>
      <c r="H37" s="47">
        <f t="shared" si="5"/>
        <v>30442729.485768054</v>
      </c>
      <c r="I37" s="39">
        <f t="shared" si="6"/>
        <v>1.5728743568424644E-3</v>
      </c>
      <c r="J37" s="39">
        <f t="shared" si="7"/>
        <v>3.0442729485768055E-8</v>
      </c>
      <c r="K37" s="47">
        <f t="shared" si="8"/>
        <v>1.5728743568424645E-4</v>
      </c>
      <c r="L37" s="47">
        <f t="shared" si="9"/>
        <v>3.0442729485768055E-9</v>
      </c>
      <c r="M37" s="48">
        <f t="shared" si="10"/>
        <v>1.5728743568424645E-4</v>
      </c>
      <c r="N37" s="48">
        <f t="shared" si="11"/>
        <v>3.0442729485768055E-9</v>
      </c>
      <c r="O37" s="47">
        <f t="shared" si="12"/>
        <v>1.5728743568424645E-4</v>
      </c>
      <c r="P37" s="47">
        <f t="shared" si="13"/>
        <v>3.0442729485768055E-9</v>
      </c>
      <c r="Q37" s="39">
        <f t="shared" si="14"/>
        <v>28.311738423164364</v>
      </c>
      <c r="R37" s="64" t="e">
        <v>#N/A</v>
      </c>
    </row>
    <row r="38" spans="1:18">
      <c r="A38" s="4"/>
      <c r="B38" s="4" t="s">
        <v>69</v>
      </c>
      <c r="C38" s="65">
        <f t="shared" si="0"/>
        <v>4.9875311720698257E-2</v>
      </c>
      <c r="D38" s="65">
        <f t="shared" si="1"/>
        <v>1.6666666666666666E-2</v>
      </c>
      <c r="E38" s="53">
        <f t="shared" si="2"/>
        <v>1005.5498753117206</v>
      </c>
      <c r="F38" s="53">
        <f t="shared" si="3"/>
        <v>986.51666666666654</v>
      </c>
      <c r="G38" s="47">
        <f t="shared" si="4"/>
        <v>1572874.3568424643</v>
      </c>
      <c r="H38" s="47">
        <f t="shared" si="5"/>
        <v>30442729.485768054</v>
      </c>
      <c r="I38" s="39">
        <f t="shared" si="6"/>
        <v>1.5728743568424644E-3</v>
      </c>
      <c r="J38" s="39">
        <f t="shared" si="7"/>
        <v>3.0442729485768055E-8</v>
      </c>
      <c r="K38" s="47">
        <f t="shared" si="8"/>
        <v>7.8643717842123226E-5</v>
      </c>
      <c r="L38" s="47">
        <f t="shared" si="9"/>
        <v>1.5221364742884028E-9</v>
      </c>
      <c r="M38" s="48">
        <f t="shared" si="10"/>
        <v>1.5728743568424644E-3</v>
      </c>
      <c r="N38" s="48">
        <f t="shared" si="11"/>
        <v>3.0442729485768055E-8</v>
      </c>
      <c r="O38" s="47">
        <f t="shared" si="12"/>
        <v>1.5728743568424644E-3</v>
      </c>
      <c r="P38" s="47">
        <f t="shared" si="13"/>
        <v>3.0442729485768055E-8</v>
      </c>
      <c r="Q38" s="39">
        <f t="shared" si="14"/>
        <v>28.311738423164364</v>
      </c>
      <c r="R38" s="64" t="e">
        <v>#N/A</v>
      </c>
    </row>
    <row r="39" spans="1:18">
      <c r="A39" s="4"/>
      <c r="B39" s="4" t="s">
        <v>70</v>
      </c>
      <c r="C39" s="65">
        <f t="shared" si="0"/>
        <v>4.9916805324459232E-2</v>
      </c>
      <c r="D39" s="65">
        <f t="shared" si="1"/>
        <v>3.333333333333334E-2</v>
      </c>
      <c r="E39" s="53">
        <f t="shared" si="2"/>
        <v>20.411266805324463</v>
      </c>
      <c r="F39" s="53">
        <f t="shared" si="3"/>
        <v>1.3946833333333335</v>
      </c>
      <c r="G39" s="47">
        <f t="shared" si="4"/>
        <v>1572874.3568424643</v>
      </c>
      <c r="H39" s="47">
        <f t="shared" si="5"/>
        <v>30442729.485768054</v>
      </c>
      <c r="I39" s="39">
        <f t="shared" si="6"/>
        <v>1.5728743568424644E-3</v>
      </c>
      <c r="J39" s="39">
        <f t="shared" si="7"/>
        <v>3.0442729485768055E-8</v>
      </c>
      <c r="K39" s="47">
        <f t="shared" si="8"/>
        <v>9.4372461410547855E-4</v>
      </c>
      <c r="L39" s="47">
        <f t="shared" si="9"/>
        <v>1.8265637691460834E-8</v>
      </c>
      <c r="M39" s="48">
        <f t="shared" si="10"/>
        <v>1.5728743568424644E-3</v>
      </c>
      <c r="N39" s="48">
        <f t="shared" si="11"/>
        <v>3.0442729485768055E-8</v>
      </c>
      <c r="O39" s="47">
        <f t="shared" si="12"/>
        <v>1.5728743568424644E-3</v>
      </c>
      <c r="P39" s="47">
        <f t="shared" si="13"/>
        <v>3.0442729485768055E-8</v>
      </c>
      <c r="Q39" s="39">
        <f t="shared" si="14"/>
        <v>28.311738423164364</v>
      </c>
      <c r="R39" s="64" t="e">
        <v>#N/A</v>
      </c>
    </row>
    <row r="40" spans="1:18">
      <c r="A40" s="4"/>
      <c r="B40" s="4" t="s">
        <v>71</v>
      </c>
      <c r="C40" s="65">
        <f t="shared" si="0"/>
        <v>4.7619047619047616E-2</v>
      </c>
      <c r="D40" s="65">
        <f t="shared" si="1"/>
        <v>5.000000000000001E-2</v>
      </c>
      <c r="E40" s="53">
        <f t="shared" si="2"/>
        <v>604.04761904761904</v>
      </c>
      <c r="F40" s="53">
        <f t="shared" si="3"/>
        <v>585.04999999999995</v>
      </c>
      <c r="G40" s="47">
        <f t="shared" si="4"/>
        <v>1572874.3568424643</v>
      </c>
      <c r="H40" s="47">
        <f t="shared" si="5"/>
        <v>30442729.485768054</v>
      </c>
      <c r="I40" s="39">
        <f t="shared" si="6"/>
        <v>1.5728743568424644E-3</v>
      </c>
      <c r="J40" s="39">
        <f t="shared" si="7"/>
        <v>3.0442729485768055E-8</v>
      </c>
      <c r="K40" s="47">
        <f t="shared" si="8"/>
        <v>3.145748713684929E-4</v>
      </c>
      <c r="L40" s="47">
        <f t="shared" si="9"/>
        <v>6.0885458971536111E-9</v>
      </c>
      <c r="M40" s="48">
        <f t="shared" si="10"/>
        <v>0.14155869211582181</v>
      </c>
      <c r="N40" s="48">
        <f t="shared" si="11"/>
        <v>2.7398456537191245E-6</v>
      </c>
      <c r="O40" s="47">
        <f t="shared" si="12"/>
        <v>7.864371784212322E-2</v>
      </c>
      <c r="P40" s="47">
        <f t="shared" si="13"/>
        <v>1.5221364742884026E-6</v>
      </c>
      <c r="Q40" s="39">
        <f t="shared" si="14"/>
        <v>28.311738423164364</v>
      </c>
      <c r="R40" s="64" t="e">
        <v>#N/A</v>
      </c>
    </row>
    <row r="41" spans="1:18">
      <c r="A41" s="4" t="s">
        <v>72</v>
      </c>
      <c r="B41" s="4"/>
      <c r="C41" s="65">
        <f t="shared" si="0"/>
        <v>8.3333333333333332E-3</v>
      </c>
      <c r="D41" s="65">
        <f t="shared" si="1"/>
        <v>4.9997500124993745E-6</v>
      </c>
      <c r="E41" s="53">
        <f t="shared" si="2"/>
        <v>20.008336180333334</v>
      </c>
      <c r="F41" s="53">
        <f t="shared" si="3"/>
        <v>1.0000078467500124</v>
      </c>
      <c r="G41" s="47">
        <f t="shared" ref="G41" si="70">IF(ISBLANK(A41),G40,Other_Q_y*(1-EXP(-E41*Other_t))/E41)</f>
        <v>1576143.0493654679</v>
      </c>
      <c r="H41" s="47">
        <f t="shared" ref="H41" si="71">IF(ISBLANK(A41),H40,Other_lr_local*G41*(1-EXP(-F41*Other_t))/F41)</f>
        <v>31522613.63724041</v>
      </c>
      <c r="I41" s="39">
        <f t="shared" ref="I41" si="72">G41/Other_V_local</f>
        <v>1.5761430493654678E-3</v>
      </c>
      <c r="J41" s="39">
        <f t="shared" ref="J41" si="73">H41/Other_V_regnl</f>
        <v>3.1522613637240412E-8</v>
      </c>
      <c r="K41" s="47">
        <f t="shared" ref="K41" si="74">IF(ISBLANK($A41),I41*VLOOKUP($B41,Radionuclide_specific,5,FALSE)/1000,I41*VLOOKUP($A41,Radionuclide_specific,5,FALSE)/1000)</f>
        <v>1.5761430493654678E-6</v>
      </c>
      <c r="L41" s="47">
        <f t="shared" ref="L41" si="75">IF(ISBLANK($A41),J41*VLOOKUP($B41,Radionuclide_specific,5,FALSE)/1000,J41*VLOOKUP($A41,Radionuclide_specific,5,FALSE)/1000)</f>
        <v>3.1522613637240409E-11</v>
      </c>
      <c r="M41" s="48">
        <f t="shared" ref="M41" si="76">IF(ISBLANK($A41),I41*VLOOKUP($B41,Radionuclide_specific,6,FALSE)/1000,I41*VLOOKUP($A41,Radionuclide_specific,6,FALSE)/1000)</f>
        <v>1.5761430493654681E-5</v>
      </c>
      <c r="N41" s="48">
        <f t="shared" ref="N41" si="77">IF(ISBLANK($A41),J41*VLOOKUP($B41,Radionuclide_specific,6,FALSE)/1000,J41*VLOOKUP($A41,Radionuclide_specific,6,FALSE)/1000)</f>
        <v>3.1522613637240416E-10</v>
      </c>
      <c r="O41" s="47">
        <f t="shared" ref="O41" si="78">IF(ISBLANK($A41),I41*VLOOKUP($B41,Radionuclide_specific,7,FALSE)/1000,I41*VLOOKUP($A41,Radionuclide_specific,7,FALSE)/1000)</f>
        <v>4.728429148096403E-5</v>
      </c>
      <c r="P41" s="47">
        <f t="shared" ref="P41" si="79">IF(ISBLANK($A41),J41*VLOOKUP($B41,Radionuclide_specific,7,FALSE)/1000,J41*VLOOKUP($A41,Radionuclide_specific,7,FALSE)/1000)</f>
        <v>9.4567840911721231E-10</v>
      </c>
      <c r="Q41" s="39">
        <f t="shared" ref="Q41" si="80">IF(ISBLANK($A41),Q40,0.1*Other_t_sed*other_rho_sed*VLOOKUP($A41,Radionuclide_specific,10,FALSE)*I41)</f>
        <v>9.4568582961928084E-3</v>
      </c>
      <c r="R41" s="64" t="e">
        <v>#N/A</v>
      </c>
    </row>
    <row r="42" spans="1:18">
      <c r="A42" s="4" t="s">
        <v>30</v>
      </c>
      <c r="B42" s="4"/>
      <c r="C42" s="65">
        <f t="shared" si="0"/>
        <v>8.3333333333333332E-3</v>
      </c>
      <c r="D42" s="65">
        <f t="shared" si="1"/>
        <v>4.9997500124993745E-6</v>
      </c>
      <c r="E42" s="53">
        <f t="shared" si="2"/>
        <v>20.008333333486632</v>
      </c>
      <c r="F42" s="53">
        <f t="shared" si="3"/>
        <v>1.0000049999033125</v>
      </c>
      <c r="G42" s="47">
        <f>IF(ISBLANK(A42),G40,Other_Q_y*(1-EXP(-E42*Other_t))/E42)</f>
        <v>1576143.2736239089</v>
      </c>
      <c r="H42" s="47">
        <f>IF(ISBLANK(A42),H40,Other_lr_local*G42*(1-EXP(-F42*Other_t))/F42)</f>
        <v>31522707.861986719</v>
      </c>
      <c r="I42" s="39">
        <f t="shared" si="6"/>
        <v>1.5761432736239088E-3</v>
      </c>
      <c r="J42" s="39">
        <f t="shared" si="7"/>
        <v>3.1522707861986718E-8</v>
      </c>
      <c r="K42" s="47">
        <f t="shared" si="8"/>
        <v>1.5761432736239088E-6</v>
      </c>
      <c r="L42" s="47">
        <f t="shared" si="9"/>
        <v>3.1522707861986715E-11</v>
      </c>
      <c r="M42" s="48">
        <f t="shared" si="10"/>
        <v>1.5761432736239088E-5</v>
      </c>
      <c r="N42" s="48">
        <f t="shared" si="11"/>
        <v>3.1522707861986717E-10</v>
      </c>
      <c r="O42" s="47">
        <f t="shared" si="12"/>
        <v>4.7284298208717258E-5</v>
      </c>
      <c r="P42" s="47">
        <f t="shared" si="13"/>
        <v>9.4568123585960155E-10</v>
      </c>
      <c r="Q42" s="39">
        <f>IF(ISBLANK($A42),Q40,0.1*Other_t_sed*other_rho_sed*VLOOKUP($A42,Radionuclide_specific,10,FALSE)*I42)</f>
        <v>9.456859641743455E-3</v>
      </c>
      <c r="R42" s="64" t="e">
        <v>#N/A</v>
      </c>
    </row>
    <row r="43" spans="1:18">
      <c r="A43" s="4"/>
      <c r="B43" s="4" t="s">
        <v>31</v>
      </c>
      <c r="C43" s="65">
        <f t="shared" si="0"/>
        <v>4.9916805324459232E-2</v>
      </c>
      <c r="D43" s="65">
        <f t="shared" si="1"/>
        <v>3.333333333333334E-2</v>
      </c>
      <c r="E43" s="53">
        <f t="shared" si="2"/>
        <v>30.634916805324462</v>
      </c>
      <c r="F43" s="53">
        <f t="shared" si="3"/>
        <v>11.618333333333334</v>
      </c>
      <c r="G43" s="47">
        <f t="shared" si="4"/>
        <v>1576143.2736239089</v>
      </c>
      <c r="H43" s="47">
        <f t="shared" si="5"/>
        <v>31522707.861986719</v>
      </c>
      <c r="I43" s="39">
        <f t="shared" si="6"/>
        <v>1.5761432736239088E-3</v>
      </c>
      <c r="J43" s="39">
        <f t="shared" si="7"/>
        <v>3.1522707861986718E-8</v>
      </c>
      <c r="K43" s="47">
        <f t="shared" si="8"/>
        <v>9.4568596417434522E-4</v>
      </c>
      <c r="L43" s="47">
        <f t="shared" si="9"/>
        <v>1.891362471719203E-8</v>
      </c>
      <c r="M43" s="48">
        <f t="shared" si="10"/>
        <v>1.5761432736239088E-3</v>
      </c>
      <c r="N43" s="48">
        <f t="shared" si="11"/>
        <v>3.1522707861986718E-8</v>
      </c>
      <c r="O43" s="47">
        <f t="shared" si="12"/>
        <v>1.5761432736239088E-3</v>
      </c>
      <c r="P43" s="47">
        <f t="shared" si="13"/>
        <v>3.1522707861986718E-8</v>
      </c>
      <c r="Q43" s="39">
        <f t="shared" si="14"/>
        <v>9.456859641743455E-3</v>
      </c>
      <c r="R43" s="64" t="e">
        <v>#N/A</v>
      </c>
    </row>
    <row r="44" spans="1:18">
      <c r="A44" s="4"/>
      <c r="B44" s="4" t="s">
        <v>32</v>
      </c>
      <c r="C44" s="65">
        <f t="shared" si="0"/>
        <v>4.9950049950049952E-2</v>
      </c>
      <c r="D44" s="65">
        <f t="shared" si="1"/>
        <v>3.333333333333334E-2</v>
      </c>
      <c r="E44" s="53">
        <f t="shared" si="2"/>
        <v>310270.04995004996</v>
      </c>
      <c r="F44" s="53">
        <f t="shared" si="3"/>
        <v>310251.03333333333</v>
      </c>
      <c r="G44" s="47">
        <f t="shared" si="4"/>
        <v>1576143.2736239089</v>
      </c>
      <c r="H44" s="47">
        <f t="shared" si="5"/>
        <v>31522707.861986719</v>
      </c>
      <c r="I44" s="39">
        <f t="shared" si="6"/>
        <v>1.5761432736239088E-3</v>
      </c>
      <c r="J44" s="39">
        <f t="shared" si="7"/>
        <v>3.1522707861986718E-8</v>
      </c>
      <c r="K44" s="47">
        <f t="shared" si="8"/>
        <v>7.8807163681195448E-5</v>
      </c>
      <c r="L44" s="47">
        <f t="shared" si="9"/>
        <v>1.576135393099336E-9</v>
      </c>
      <c r="M44" s="48">
        <f t="shared" si="10"/>
        <v>1.5761432736239088E-5</v>
      </c>
      <c r="N44" s="48">
        <f t="shared" si="11"/>
        <v>3.1522707861986717E-10</v>
      </c>
      <c r="O44" s="47">
        <f t="shared" si="12"/>
        <v>7.880716368119544E-4</v>
      </c>
      <c r="P44" s="47">
        <f t="shared" si="13"/>
        <v>1.5761353930993359E-8</v>
      </c>
      <c r="Q44" s="39">
        <f t="shared" si="14"/>
        <v>9.456859641743455E-3</v>
      </c>
      <c r="R44" s="64" t="e">
        <v>#N/A</v>
      </c>
    </row>
    <row r="45" spans="1:18">
      <c r="A45" s="4" t="s">
        <v>13</v>
      </c>
      <c r="C45" s="65">
        <f t="shared" si="0"/>
        <v>4.7619047619047616E-2</v>
      </c>
      <c r="D45" s="65">
        <f t="shared" si="1"/>
        <v>9.9009900990099011E-4</v>
      </c>
      <c r="E45" s="53">
        <f t="shared" si="2"/>
        <v>20.047647882619046</v>
      </c>
      <c r="F45" s="53">
        <f t="shared" si="3"/>
        <v>1.0010189340099009</v>
      </c>
      <c r="G45" s="47">
        <f>IF(ISBLANK(A45),#REF!,Other_Q_y*(1-EXP(-E45*Other_t))/E45)</f>
        <v>1573052.3692677759</v>
      </c>
      <c r="H45" s="47">
        <f>IF(ISBLANK(A45),#REF!,Other_lr_local*G45*(1-EXP(-F45*Other_t))/F45)</f>
        <v>31429023.284632836</v>
      </c>
      <c r="I45" s="39">
        <f t="shared" si="6"/>
        <v>1.573052369267776E-3</v>
      </c>
      <c r="J45" s="39">
        <f t="shared" si="7"/>
        <v>3.1429023284632836E-8</v>
      </c>
      <c r="K45" s="47">
        <f t="shared" si="8"/>
        <v>1.5730523692677759E-4</v>
      </c>
      <c r="L45" s="47">
        <f t="shared" si="9"/>
        <v>3.1429023284632839E-9</v>
      </c>
      <c r="M45" s="48">
        <f t="shared" si="10"/>
        <v>3.1461047385355519E-4</v>
      </c>
      <c r="N45" s="48">
        <f t="shared" si="11"/>
        <v>6.2858046569265679E-9</v>
      </c>
      <c r="O45" s="47">
        <f t="shared" si="12"/>
        <v>4.7191571078033278E-3</v>
      </c>
      <c r="P45" s="47">
        <f t="shared" si="13"/>
        <v>9.4287069853898508E-8</v>
      </c>
      <c r="Q45" s="39">
        <f>IF(ISBLANK($A45),#REF!,0.1*Other_t_sed*other_rho_sed*VLOOKUP($A45,Radionuclide_specific,10,FALSE)*I45)</f>
        <v>0.9438314215606658</v>
      </c>
      <c r="R45" s="64" t="e">
        <v>#N/A</v>
      </c>
    </row>
    <row r="46" spans="1:18">
      <c r="A46" t="s">
        <v>18</v>
      </c>
      <c r="C46" s="65">
        <f t="shared" si="0"/>
        <v>4.7619047619047616E-2</v>
      </c>
      <c r="D46" s="65">
        <f t="shared" si="1"/>
        <v>9.9009900990099011E-4</v>
      </c>
      <c r="E46" s="53">
        <f t="shared" si="2"/>
        <v>20.047724897619048</v>
      </c>
      <c r="F46" s="53">
        <f t="shared" si="3"/>
        <v>1.001095949009901</v>
      </c>
      <c r="G46" s="47">
        <f t="shared" si="4"/>
        <v>1573046.3262564696</v>
      </c>
      <c r="H46" s="47">
        <f t="shared" si="5"/>
        <v>31426484.700337391</v>
      </c>
      <c r="I46" s="39">
        <f t="shared" si="6"/>
        <v>1.5730463262564696E-3</v>
      </c>
      <c r="J46" s="39">
        <f t="shared" si="7"/>
        <v>3.1426484700337391E-8</v>
      </c>
      <c r="K46" s="47">
        <f t="shared" si="8"/>
        <v>1.5730463262564695E-4</v>
      </c>
      <c r="L46" s="47">
        <f t="shared" si="9"/>
        <v>3.1426484700337392E-9</v>
      </c>
      <c r="M46" s="48">
        <f t="shared" si="10"/>
        <v>3.1460926525129389E-4</v>
      </c>
      <c r="N46" s="48">
        <f t="shared" si="11"/>
        <v>6.2852969400674783E-9</v>
      </c>
      <c r="O46" s="47">
        <f t="shared" si="12"/>
        <v>4.7191389787694087E-3</v>
      </c>
      <c r="P46" s="47">
        <f t="shared" si="13"/>
        <v>9.4279454101012172E-8</v>
      </c>
      <c r="Q46" s="39">
        <f t="shared" si="14"/>
        <v>0.94382779575388187</v>
      </c>
      <c r="R46" s="64" t="e">
        <v>#N/A</v>
      </c>
    </row>
    <row r="47" spans="1:18">
      <c r="A47" t="s">
        <v>9</v>
      </c>
      <c r="C47" s="65">
        <f t="shared" si="0"/>
        <v>4.9875311720698257E-2</v>
      </c>
      <c r="D47" s="65">
        <f t="shared" si="1"/>
        <v>1.6666666666666666E-2</v>
      </c>
      <c r="E47" s="53">
        <f t="shared" si="2"/>
        <v>20.051481311720696</v>
      </c>
      <c r="F47" s="53">
        <f t="shared" si="3"/>
        <v>1.0182726666666666</v>
      </c>
      <c r="G47" s="47">
        <f t="shared" si="4"/>
        <v>1572751.6341431721</v>
      </c>
      <c r="H47" s="47">
        <f t="shared" si="5"/>
        <v>30890579.42194603</v>
      </c>
      <c r="I47" s="39">
        <f t="shared" si="6"/>
        <v>1.5727516341431721E-3</v>
      </c>
      <c r="J47" s="39">
        <f t="shared" si="7"/>
        <v>3.0890579421946031E-8</v>
      </c>
      <c r="K47" s="47">
        <f t="shared" si="8"/>
        <v>1.5727516341431722E-4</v>
      </c>
      <c r="L47" s="47">
        <f t="shared" si="9"/>
        <v>3.0890579421946032E-9</v>
      </c>
      <c r="M47" s="48">
        <f t="shared" si="10"/>
        <v>6.2910065365726889E-4</v>
      </c>
      <c r="N47" s="48">
        <f t="shared" si="11"/>
        <v>1.2356231768778413E-8</v>
      </c>
      <c r="O47" s="47">
        <f t="shared" si="12"/>
        <v>1.5727516341431721E-3</v>
      </c>
      <c r="P47" s="47">
        <f t="shared" si="13"/>
        <v>3.0890579421946031E-8</v>
      </c>
      <c r="Q47" s="39">
        <f t="shared" si="14"/>
        <v>18.873019609718067</v>
      </c>
      <c r="R47" s="64" t="e">
        <v>#N/A</v>
      </c>
    </row>
  </sheetData>
  <mergeCells count="10">
    <mergeCell ref="O4:P4"/>
    <mergeCell ref="Q4:R4"/>
    <mergeCell ref="A4:A5"/>
    <mergeCell ref="B4:B5"/>
    <mergeCell ref="G4:H4"/>
    <mergeCell ref="K4:L4"/>
    <mergeCell ref="M4:N4"/>
    <mergeCell ref="C4:D4"/>
    <mergeCell ref="I4:J4"/>
    <mergeCell ref="E4:F4"/>
  </mergeCells>
  <phoneticPr fontId="0" type="noConversion"/>
  <hyperlinks>
    <hyperlink ref="A2" location="Status!A1" display="Back to Status tab"/>
  </hyperlinks>
  <pageMargins left="0.23622047244094491" right="0.23622047244094491" top="0.74803149606299213" bottom="0.74803149606299213" header="0.31496062992125984" footer="0.31496062992125984"/>
  <pageSetup paperSize="9" orientation="landscape" r:id="rId1"/>
  <headerFooter>
    <oddHeader>&amp;CANNEX A: METHODOLOGY FOR ESTIMATING PUBLIC EXPOSURES DUE TO RADIOACTIVE DISCHARGES</oddHeader>
    <oddFooter>&amp;L&amp;F#&amp;A&amp;CPage &amp;P of &amp;N&amp;RUNSCEAR 2016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H272"/>
  <sheetViews>
    <sheetView zoomScaleNormal="100" workbookViewId="0">
      <pane xSplit="2" ySplit="2" topLeftCell="C3" activePane="bottomRight" state="frozen"/>
      <selection pane="topRight" activeCell="C1" sqref="C1"/>
      <selection pane="bottomLeft" activeCell="A3" sqref="A3"/>
      <selection pane="bottomRight"/>
    </sheetView>
  </sheetViews>
  <sheetFormatPr defaultRowHeight="11.25"/>
  <cols>
    <col min="1" max="1" width="15.33203125" customWidth="1"/>
    <col min="2" max="2" width="29.5" customWidth="1"/>
    <col min="7" max="7" width="22.1640625" style="101" customWidth="1"/>
    <col min="9" max="16384" width="9.33203125" style="2"/>
  </cols>
  <sheetData>
    <row r="1" spans="1:8" ht="18.75">
      <c r="A1" s="1" t="s">
        <v>157</v>
      </c>
      <c r="B1" s="1"/>
    </row>
    <row r="2" spans="1:8">
      <c r="A2" s="3" t="s">
        <v>16</v>
      </c>
      <c r="B2" s="3"/>
      <c r="D2" s="3"/>
    </row>
    <row r="4" spans="1:8" s="105" customFormat="1" ht="12.75">
      <c r="A4" s="44" t="s">
        <v>248</v>
      </c>
      <c r="B4" s="44" t="s">
        <v>52</v>
      </c>
      <c r="C4" s="119" t="s">
        <v>127</v>
      </c>
      <c r="D4" s="119"/>
      <c r="E4" s="119"/>
      <c r="F4" s="44"/>
      <c r="G4" s="102" t="s">
        <v>128</v>
      </c>
      <c r="H4" s="70" t="s">
        <v>129</v>
      </c>
    </row>
    <row r="5" spans="1:8" s="63" customFormat="1" ht="22.5" customHeight="1">
      <c r="A5" s="26" t="s">
        <v>77</v>
      </c>
      <c r="B5" s="26" t="s">
        <v>116</v>
      </c>
      <c r="C5" s="67" t="s">
        <v>158</v>
      </c>
      <c r="D5" s="26" t="s">
        <v>159</v>
      </c>
      <c r="E5" s="67" t="s">
        <v>160</v>
      </c>
      <c r="F5" s="26" t="s">
        <v>161</v>
      </c>
      <c r="G5" s="103" t="s">
        <v>162</v>
      </c>
      <c r="H5" s="26" t="s">
        <v>163</v>
      </c>
    </row>
    <row r="6" spans="1:8">
      <c r="A6" s="4" t="s">
        <v>115</v>
      </c>
      <c r="B6" s="4"/>
      <c r="C6" s="47">
        <f>('Intermediate calcs'!K6*Other_ffish_local+'Intermediate calcs'!L6*Other_ffish_regnl)*VLOOKUP(IF(ISBLANK($A6),$B6,$A6),Radionuclide_specific,9,FALSE)*VLOOKUP($B$4,Other_regional_data,2,FALSE)</f>
        <v>4.6539200266087223E-17</v>
      </c>
      <c r="D6" s="48">
        <f>('Intermediate calcs'!M6*Other_fcrust_local+'Intermediate calcs'!N6*Other_fcrust_regnl)*VLOOKUP(IF(ISBLANK($A6),$B6,$A6),Radionuclide_specific,9,FALSE)*VLOOKUP($B$4,Other_regional_data,3,FALSE)</f>
        <v>3.2479104612668492E-18</v>
      </c>
      <c r="E6" s="47">
        <f>('Intermediate calcs'!O6*Other_fmollusc_local+'Intermediate calcs'!P6*Other_fmollusc_regnl)*VLOOKUP(IF(ISBLANK($A6),$B6,$A6),Radionuclide_specific,9,FALSE)*VLOOKUP($B$4,Other_regional_data,4,FALSE)</f>
        <v>4.2370791202136777E-19</v>
      </c>
      <c r="F6" s="39">
        <f>SUM(C6:E6)</f>
        <v>5.0210818639375441E-17</v>
      </c>
      <c r="G6" s="104">
        <f>'Intermediate calcs'!Q6*Other_F_geom*VLOOKUP(IF(ISBLANK(A6),B6,A6),Radionuclide_specific,8,FALSE)*Other_O_beach</f>
        <v>0</v>
      </c>
      <c r="H6" s="39">
        <f>F6+G6</f>
        <v>5.0210818639375441E-17</v>
      </c>
    </row>
    <row r="7" spans="1:8">
      <c r="A7" s="4" t="s">
        <v>10</v>
      </c>
      <c r="B7" s="4"/>
      <c r="C7" s="47">
        <f>('Intermediate calcs'!K7*Other_ffish_local+'Intermediate calcs'!L7*Other_ffish_regnl)*VLOOKUP(IF(ISBLANK($A7),$B7,$A7),Radionuclide_specific,9,FALSE)*VLOOKUP($B$4,Other_regional_data,2,FALSE)</f>
        <v>3.0061433723159391E-11</v>
      </c>
      <c r="D7" s="48">
        <f>('Intermediate calcs'!M7*Other_fcrust_local+'Intermediate calcs'!N7*Other_fcrust_regnl)*VLOOKUP(IF(ISBLANK($A7),$B7,$A7),Radionuclide_specific,9,FALSE)*VLOOKUP($B$4,Other_regional_data,3,FALSE)</f>
        <v>2.0979419771821071E-12</v>
      </c>
      <c r="E7" s="47">
        <f>('Intermediate calcs'!O7*Other_fmollusc_local+'Intermediate calcs'!P7*Other_fmollusc_regnl)*VLOOKUP(IF(ISBLANK($A7),$B7,$A7),Radionuclide_specific,9,FALSE)*VLOOKUP($B$4,Other_regional_data,4,FALSE)</f>
        <v>2.7368815282767644E-13</v>
      </c>
      <c r="F7" s="39">
        <f t="shared" ref="F7:F47" si="0">SUM(C7:E7)</f>
        <v>3.2433063853169175E-11</v>
      </c>
      <c r="G7" s="104">
        <f>'Intermediate calcs'!Q7*Other_F_geom*VLOOKUP(IF(ISBLANK(A7),B7,A7),Radionuclide_specific,8,FALSE)*Other_O_beach</f>
        <v>2.1618250999500228E-17</v>
      </c>
      <c r="H7" s="39">
        <f t="shared" ref="H7:H47" si="1">F7+G7</f>
        <v>3.2433085471420172E-11</v>
      </c>
    </row>
    <row r="8" spans="1:8">
      <c r="A8" s="4" t="s">
        <v>192</v>
      </c>
      <c r="B8" s="4"/>
      <c r="C8" s="47">
        <f>('Intermediate calcs'!K8*Other_ffish_local+'Intermediate calcs'!L8*Other_ffish_regnl)*VLOOKUP(IF(ISBLANK($A8),$B8,$A8),Radionuclide_specific,9,FALSE)*VLOOKUP($B$4,Other_regional_data,2,FALSE)</f>
        <v>1.7439187223060029E-15</v>
      </c>
      <c r="D8" s="48">
        <f>('Intermediate calcs'!M8*Other_fcrust_local+'Intermediate calcs'!N8*Other_fcrust_regnl)*VLOOKUP(IF(ISBLANK($A8),$B8,$A8),Radionuclide_specific,9,FALSE)*VLOOKUP($B$4,Other_regional_data,3,FALSE)</f>
        <v>1.2171087476643069E-16</v>
      </c>
      <c r="E8" s="47">
        <f>('Intermediate calcs'!O8*Other_fmollusc_local+'Intermediate calcs'!P8*Other_fmollusc_regnl)*VLOOKUP(IF(ISBLANK($A8),$B8,$A8),Radionuclide_specific,9,FALSE)*VLOOKUP($B$4,Other_regional_data,4,FALSE)</f>
        <v>4.7633573553746007E-17</v>
      </c>
      <c r="F8" s="39">
        <f t="shared" si="0"/>
        <v>1.9132631706261793E-15</v>
      </c>
      <c r="G8" s="104">
        <f>'Intermediate calcs'!Q8*Other_F_geom*VLOOKUP(IF(ISBLANK(A8),B8,A8),Radionuclide_specific,8,FALSE)*Other_O_beach</f>
        <v>9.8933108384691546E-21</v>
      </c>
      <c r="H8" s="39">
        <f t="shared" si="1"/>
        <v>1.9132730639370177E-15</v>
      </c>
    </row>
    <row r="9" spans="1:8">
      <c r="A9" s="4" t="s">
        <v>180</v>
      </c>
      <c r="B9" s="4"/>
      <c r="C9" s="47">
        <f>('Intermediate calcs'!K9*Other_ffish_local+'Intermediate calcs'!L9*Other_ffish_regnl)*VLOOKUP(IF(ISBLANK($A9),$B9,$A9),Radionuclide_specific,9,FALSE)*VLOOKUP($B$4,Other_regional_data,2,FALSE)</f>
        <v>1.7648504453233776E-12</v>
      </c>
      <c r="D9" s="48">
        <f>('Intermediate calcs'!M9*Other_fcrust_local+'Intermediate calcs'!N9*Other_fcrust_regnl)*VLOOKUP(IF(ISBLANK($A9),$B9,$A9),Radionuclide_specific,9,FALSE)*VLOOKUP($B$4,Other_regional_data,3,FALSE)</f>
        <v>6.1584875815811891E-13</v>
      </c>
      <c r="E9" s="47">
        <f>('Intermediate calcs'!O9*Other_fmollusc_local+'Intermediate calcs'!P9*Other_fmollusc_regnl)*VLOOKUP(IF(ISBLANK($A9),$B9,$A9),Radionuclide_specific,9,FALSE)*VLOOKUP($B$4,Other_regional_data,4,FALSE)</f>
        <v>8.0340882100040719E-13</v>
      </c>
      <c r="F9" s="39">
        <f t="shared" ref="F9:F10" si="2">SUM(C9:E9)</f>
        <v>3.1841080244819037E-12</v>
      </c>
      <c r="G9" s="104">
        <f>'Intermediate calcs'!Q9*Other_F_geom*VLOOKUP(IF(ISBLANK(A9),B9,A9),Radionuclide_specific,8,FALSE)*Other_O_beach</f>
        <v>2.5830543639053125E-9</v>
      </c>
      <c r="H9" s="39">
        <f t="shared" ref="H9:H10" si="3">F9+G9</f>
        <v>2.5862384719297945E-9</v>
      </c>
    </row>
    <row r="10" spans="1:8">
      <c r="A10" s="4" t="s">
        <v>179</v>
      </c>
      <c r="B10" s="4"/>
      <c r="C10" s="47">
        <f>('Intermediate calcs'!K10*Other_ffish_local+'Intermediate calcs'!L10*Other_ffish_regnl)*VLOOKUP(IF(ISBLANK($A10),$B10,$A10),Radionuclide_specific,9,FALSE)*VLOOKUP($B$4,Other_regional_data,2,FALSE)</f>
        <v>1.136963903654545E-12</v>
      </c>
      <c r="D10" s="48">
        <f>('Intermediate calcs'!M10*Other_fcrust_local+'Intermediate calcs'!N10*Other_fcrust_regnl)*VLOOKUP(IF(ISBLANK($A10),$B10,$A10),Radionuclide_specific,9,FALSE)*VLOOKUP($B$4,Other_regional_data,3,FALSE)</f>
        <v>7.9350728389252728E-13</v>
      </c>
      <c r="E10" s="47">
        <f>('Intermediate calcs'!O10*Other_fmollusc_local+'Intermediate calcs'!P10*Other_fmollusc_regnl)*VLOOKUP(IF(ISBLANK($A10),$B10,$A10),Radionuclide_specific,9,FALSE)*VLOOKUP($B$4,Other_regional_data,4,FALSE)</f>
        <v>2.9576405986152398E-13</v>
      </c>
      <c r="F10" s="39">
        <f t="shared" si="2"/>
        <v>2.2262352474085963E-12</v>
      </c>
      <c r="G10" s="104">
        <f>'Intermediate calcs'!Q10*Other_F_geom*VLOOKUP(IF(ISBLANK(A10),B10,A10),Radionuclide_specific,8,FALSE)*Other_O_beach</f>
        <v>4.0009718504623517E-10</v>
      </c>
      <c r="H10" s="39">
        <f t="shared" si="3"/>
        <v>4.0232342029364379E-10</v>
      </c>
    </row>
    <row r="11" spans="1:8">
      <c r="A11" s="4" t="s">
        <v>11</v>
      </c>
      <c r="B11" s="4"/>
      <c r="C11" s="47">
        <f>('Intermediate calcs'!K11*Other_ffish_local+'Intermediate calcs'!L11*Other_ffish_regnl)*VLOOKUP(IF(ISBLANK($A11),$B11,$A11),Radionuclide_specific,9,FALSE)*VLOOKUP($B$4,Other_regional_data,2,FALSE)</f>
        <v>6.1151051965659918E-12</v>
      </c>
      <c r="D11" s="48">
        <f>('Intermediate calcs'!M11*Other_fcrust_local+'Intermediate calcs'!N11*Other_fcrust_regnl)*VLOOKUP(IF(ISBLANK($A11),$B11,$A11),Radionuclide_specific,9,FALSE)*VLOOKUP($B$4,Other_regional_data,3,FALSE)</f>
        <v>4.2676846226293865E-12</v>
      </c>
      <c r="E11" s="47">
        <f>('Intermediate calcs'!O11*Other_fmollusc_local+'Intermediate calcs'!P11*Other_fmollusc_regnl)*VLOOKUP(IF(ISBLANK($A11),$B11,$A11),Radionuclide_specific,9,FALSE)*VLOOKUP($B$4,Other_regional_data,4,FALSE)</f>
        <v>1.5906945730928157E-12</v>
      </c>
      <c r="F11" s="39">
        <f t="shared" si="0"/>
        <v>1.1973484392288194E-11</v>
      </c>
      <c r="G11" s="104">
        <f>'Intermediate calcs'!Q11*Other_F_geom*VLOOKUP(IF(ISBLANK(A11),B11,A11),Radionuclide_specific,8,FALSE)*Other_O_beach</f>
        <v>1.1645169176600065E-9</v>
      </c>
      <c r="H11" s="39">
        <f t="shared" si="1"/>
        <v>1.1764904020522947E-9</v>
      </c>
    </row>
    <row r="12" spans="1:8">
      <c r="A12" s="4" t="s">
        <v>181</v>
      </c>
      <c r="B12" s="4"/>
      <c r="C12" s="47">
        <f>('Intermediate calcs'!K12*Other_ffish_local+'Intermediate calcs'!L12*Other_ffish_regnl)*VLOOKUP(IF(ISBLANK($A12),$B12,$A12),Radionuclide_specific,9,FALSE)*VLOOKUP($B$4,Other_regional_data,2,FALSE)</f>
        <v>9.5910053626680139E-12</v>
      </c>
      <c r="D12" s="48">
        <f>('Intermediate calcs'!M12*Other_fcrust_local+'Intermediate calcs'!N12*Other_fcrust_regnl)*VLOOKUP(IF(ISBLANK($A12),$B12,$A12),Radionuclide_specific,9,FALSE)*VLOOKUP($B$4,Other_regional_data,3,FALSE)</f>
        <v>2.0080866417394417E-10</v>
      </c>
      <c r="E12" s="47">
        <f>('Intermediate calcs'!O12*Other_fmollusc_local+'Intermediate calcs'!P12*Other_fmollusc_regnl)*VLOOKUP(IF(ISBLANK($A12),$B12,$A12),Radionuclide_specific,9,FALSE)*VLOOKUP($B$4,Other_regional_data,4,FALSE)</f>
        <v>6.9857607080095676E-12</v>
      </c>
      <c r="F12" s="39">
        <f t="shared" ref="F12" si="4">SUM(C12:E12)</f>
        <v>2.1738543024462173E-10</v>
      </c>
      <c r="G12" s="104">
        <f>'Intermediate calcs'!Q12*Other_F_geom*VLOOKUP(IF(ISBLANK(A12),B12,A12),Radionuclide_specific,8,FALSE)*Other_O_beach</f>
        <v>6.1174896177759992E-11</v>
      </c>
      <c r="H12" s="39">
        <f t="shared" ref="H12" si="5">F12+G12</f>
        <v>2.7856032642238175E-10</v>
      </c>
    </row>
    <row r="13" spans="1:8">
      <c r="A13" s="4" t="s">
        <v>17</v>
      </c>
      <c r="B13" s="4"/>
      <c r="C13" s="47">
        <f>('Intermediate calcs'!K13*Other_ffish_local+'Intermediate calcs'!L13*Other_ffish_regnl)*VLOOKUP(IF(ISBLANK($A13),$B13,$A13),Radionuclide_specific,9,FALSE)*VLOOKUP($B$4,Other_regional_data,2,FALSE)</f>
        <v>2.1751905615780342E-13</v>
      </c>
      <c r="D13" s="48">
        <f>('Intermediate calcs'!M13*Other_fcrust_local+'Intermediate calcs'!N13*Other_fcrust_regnl)*VLOOKUP(IF(ISBLANK($A13),$B13,$A13),Radionuclide_specific,9,FALSE)*VLOOKUP($B$4,Other_regional_data,3,FALSE)</f>
        <v>2.5300578013679255E-14</v>
      </c>
      <c r="E13" s="47">
        <f>('Intermediate calcs'!O13*Other_fmollusc_local+'Intermediate calcs'!P13*Other_fmollusc_regnl)*VLOOKUP(IF(ISBLANK($A13),$B13,$A13),Radionuclide_specific,9,FALSE)*VLOOKUP($B$4,Other_regional_data,4,FALSE)</f>
        <v>6.6012011174276018E-15</v>
      </c>
      <c r="F13" s="39">
        <f t="shared" si="0"/>
        <v>2.4942083528891027E-13</v>
      </c>
      <c r="G13" s="104">
        <f>'Intermediate calcs'!Q13*Other_F_geom*VLOOKUP(IF(ISBLANK(A13),B13,A13),Radionuclide_specific,8,FALSE)*Other_O_beach</f>
        <v>2.2316063727742713E-17</v>
      </c>
      <c r="H13" s="39">
        <f t="shared" si="1"/>
        <v>2.4944315135263801E-13</v>
      </c>
    </row>
    <row r="14" spans="1:8">
      <c r="A14" s="4"/>
      <c r="B14" s="4" t="s">
        <v>66</v>
      </c>
      <c r="C14" s="47">
        <v>0</v>
      </c>
      <c r="D14" s="48">
        <v>0</v>
      </c>
      <c r="E14" s="47">
        <v>0</v>
      </c>
      <c r="F14" s="39">
        <f t="shared" si="0"/>
        <v>0</v>
      </c>
      <c r="G14" s="104">
        <f>'Intermediate calcs'!Q14*Other_F_geom*VLOOKUP(IF(ISBLANK(A14),B14,A14),Radionuclide_specific,8,FALSE)*Other_O_beach</f>
        <v>1.496809152470548E-15</v>
      </c>
      <c r="H14" s="39">
        <f t="shared" si="1"/>
        <v>1.496809152470548E-15</v>
      </c>
    </row>
    <row r="15" spans="1:8">
      <c r="A15" s="4" t="s">
        <v>58</v>
      </c>
      <c r="B15" s="4"/>
      <c r="C15" s="47">
        <f>('Intermediate calcs'!K15*Other_ffish_local+'Intermediate calcs'!L15*Other_ffish_regnl)*VLOOKUP(IF(ISBLANK($A15),$B15,$A15),Radionuclide_specific,9,FALSE)*VLOOKUP($B$4,Other_regional_data,2,FALSE)</f>
        <v>3.5014708503638499E-14</v>
      </c>
      <c r="D15" s="48">
        <f>('Intermediate calcs'!M15*Other_fcrust_local+'Intermediate calcs'!N15*Other_fcrust_regnl)*VLOOKUP(IF(ISBLANK($A15),$B15,$A15),Radionuclide_specific,9,FALSE)*VLOOKUP($B$4,Other_regional_data,3,FALSE)</f>
        <v>1.2218416106585115E-13</v>
      </c>
      <c r="E15" s="47">
        <f>('Intermediate calcs'!O15*Other_fmollusc_local+'Intermediate calcs'!P15*Other_fmollusc_regnl)*VLOOKUP(IF(ISBLANK($A15),$B15,$A15),Radionuclide_specific,9,FALSE)*VLOOKUP($B$4,Other_regional_data,4,FALSE)</f>
        <v>7.9698003354287685E-14</v>
      </c>
      <c r="F15" s="39">
        <f t="shared" si="0"/>
        <v>2.3689687292377731E-13</v>
      </c>
      <c r="G15" s="104">
        <f>'Intermediate calcs'!Q15*Other_F_geom*VLOOKUP(IF(ISBLANK(A15),B15,A15),Radionuclide_specific,8,FALSE)*Other_O_beach</f>
        <v>0</v>
      </c>
      <c r="H15" s="39">
        <f t="shared" si="1"/>
        <v>2.3689687292377731E-13</v>
      </c>
    </row>
    <row r="16" spans="1:8">
      <c r="A16" s="4"/>
      <c r="B16" s="4" t="s">
        <v>67</v>
      </c>
      <c r="C16" s="47">
        <v>0</v>
      </c>
      <c r="D16" s="48">
        <v>0</v>
      </c>
      <c r="E16" s="47">
        <v>0</v>
      </c>
      <c r="F16" s="39">
        <f t="shared" si="0"/>
        <v>0</v>
      </c>
      <c r="G16" s="104">
        <f>'Intermediate calcs'!Q16*Other_F_geom*VLOOKUP(IF(ISBLANK(A16),B16,A16),Radionuclide_specific,8,FALSE)*Other_O_beach</f>
        <v>2.2671346161858091E-11</v>
      </c>
      <c r="H16" s="39">
        <f t="shared" si="1"/>
        <v>2.2671346161858091E-11</v>
      </c>
    </row>
    <row r="17" spans="1:8">
      <c r="A17" s="4" t="s">
        <v>59</v>
      </c>
      <c r="B17" s="4"/>
      <c r="C17" s="47">
        <f>('Intermediate calcs'!K17*Other_ffish_local+'Intermediate calcs'!L17*Other_ffish_regnl)*VLOOKUP(IF(ISBLANK($A17),$B17,$A17),Radionuclide_specific,9,FALSE)*VLOOKUP($B$4,Other_regional_data,2,FALSE)</f>
        <v>2.5665837497745035E-12</v>
      </c>
      <c r="D17" s="48">
        <f>('Intermediate calcs'!M17*Other_fcrust_local+'Intermediate calcs'!N17*Other_fcrust_regnl)*VLOOKUP(IF(ISBLANK($A17),$B17,$A17),Radionuclide_specific,9,FALSE)*VLOOKUP($B$4,Other_regional_data,3,FALSE)</f>
        <v>5.9705998406326999E-14</v>
      </c>
      <c r="E17" s="47">
        <f>('Intermediate calcs'!O17*Other_fmollusc_local+'Intermediate calcs'!P17*Other_fmollusc_regnl)*VLOOKUP(IF(ISBLANK($A17),$B17,$A17),Radionuclide_specific,9,FALSE)*VLOOKUP($B$4,Other_regional_data,4,FALSE)</f>
        <v>2.596326081192569E-14</v>
      </c>
      <c r="F17" s="39">
        <f t="shared" si="0"/>
        <v>2.6522530089927565E-12</v>
      </c>
      <c r="G17" s="104">
        <f>'Intermediate calcs'!Q17*Other_F_geom*VLOOKUP(IF(ISBLANK(A17),B17,A17),Radionuclide_specific,8,FALSE)*Other_O_beach</f>
        <v>2.3244383227768522E-15</v>
      </c>
      <c r="H17" s="39">
        <f t="shared" si="1"/>
        <v>2.6545774473155335E-12</v>
      </c>
    </row>
    <row r="18" spans="1:8">
      <c r="A18" s="4" t="s">
        <v>187</v>
      </c>
      <c r="B18" s="4"/>
      <c r="C18" s="47">
        <f>('Intermediate calcs'!K18*Other_ffish_local+'Intermediate calcs'!L18*Other_ffish_regnl)*VLOOKUP(IF(ISBLANK($A18),$B18,$A18),Radionuclide_specific,9,FALSE)*VLOOKUP($B$4,Other_regional_data,2,FALSE)</f>
        <v>1.8133162895921352E-14</v>
      </c>
      <c r="D18" s="48">
        <f>('Intermediate calcs'!M18*Other_fcrust_local+'Intermediate calcs'!N18*Other_fcrust_regnl)*VLOOKUP(IF(ISBLANK($A18),$B18,$A18),Radionuclide_specific,9,FALSE)*VLOOKUP($B$4,Other_regional_data,3,FALSE)</f>
        <v>4.2185319437654815E-16</v>
      </c>
      <c r="E18" s="47">
        <f>('Intermediate calcs'!O18*Other_fmollusc_local+'Intermediate calcs'!P18*Other_fmollusc_regnl)*VLOOKUP(IF(ISBLANK($A18),$B18,$A18),Radionuclide_specific,9,FALSE)*VLOOKUP($B$4,Other_regional_data,4,FALSE)</f>
        <v>1.8344362044503817E-16</v>
      </c>
      <c r="F18" s="39">
        <f t="shared" ref="F18" si="6">SUM(C18:E18)</f>
        <v>1.8738459710742939E-14</v>
      </c>
      <c r="G18" s="104">
        <f>'Intermediate calcs'!Q18*Other_F_geom*VLOOKUP(IF(ISBLANK(A18),B18,A18),Radionuclide_specific,8,FALSE)*Other_O_beach</f>
        <v>1.6861292633491763E-14</v>
      </c>
      <c r="H18" s="39">
        <f t="shared" ref="H18" si="7">F18+G18</f>
        <v>3.5599752344234705E-14</v>
      </c>
    </row>
    <row r="19" spans="1:8">
      <c r="A19" s="4" t="s">
        <v>154</v>
      </c>
      <c r="B19" s="4"/>
      <c r="C19" s="47">
        <f>('Intermediate calcs'!K19*Other_ffish_local+'Intermediate calcs'!L19*Other_ffish_regnl)*VLOOKUP(IF(ISBLANK($A19),$B19,$A19),Radionuclide_specific,9,FALSE)*VLOOKUP($B$4,Other_regional_data,2,FALSE)</f>
        <v>4.8391509164405804E-12</v>
      </c>
      <c r="D19" s="48">
        <f>('Intermediate calcs'!M19*Other_fcrust_local+'Intermediate calcs'!N19*Other_fcrust_regnl)*VLOOKUP(IF(ISBLANK($A19),$B19,$A19),Radionuclide_specific,9,FALSE)*VLOOKUP($B$4,Other_regional_data,3,FALSE)</f>
        <v>1.6886105794764296E-13</v>
      </c>
      <c r="E19" s="47">
        <f>('Intermediate calcs'!O19*Other_fmollusc_local+'Intermediate calcs'!P19*Other_fmollusc_regnl)*VLOOKUP(IF(ISBLANK($A19),$B19,$A19),Radionuclide_specific,9,FALSE)*VLOOKUP($B$4,Other_regional_data,4,FALSE)</f>
        <v>2.643463253237877E-14</v>
      </c>
      <c r="F19" s="39">
        <f t="shared" ref="F19" si="8">SUM(C19:E19)</f>
        <v>5.0344466069206024E-12</v>
      </c>
      <c r="G19" s="104">
        <f>'Intermediate calcs'!Q19*Other_F_geom*VLOOKUP(IF(ISBLANK(A19),B19,A19),Radionuclide_specific,8,FALSE)*Other_O_beach</f>
        <v>9.9039618273155027E-12</v>
      </c>
      <c r="H19" s="39">
        <f t="shared" ref="H19" si="9">F19+G19</f>
        <v>1.4938408434236105E-11</v>
      </c>
    </row>
    <row r="20" spans="1:8">
      <c r="A20" s="4" t="s">
        <v>12</v>
      </c>
      <c r="B20" s="4"/>
      <c r="C20" s="47">
        <f>('Intermediate calcs'!K20*Other_ffish_local+'Intermediate calcs'!L20*Other_ffish_regnl)*VLOOKUP(IF(ISBLANK($A20),$B20,$A20),Radionuclide_specific,9,FALSE)*VLOOKUP($B$4,Other_regional_data,2,FALSE)</f>
        <v>3.3627705217072142E-12</v>
      </c>
      <c r="D20" s="48">
        <f>('Intermediate calcs'!M20*Other_fcrust_local+'Intermediate calcs'!N20*Other_fcrust_regnl)*VLOOKUP(IF(ISBLANK($A20),$B20,$A20),Radionuclide_specific,9,FALSE)*VLOOKUP($B$4,Other_regional_data,3,FALSE)</f>
        <v>1.1734149084553288E-13</v>
      </c>
      <c r="E20" s="47">
        <f>('Intermediate calcs'!O20*Other_fmollusc_local+'Intermediate calcs'!P20*Other_fmollusc_regnl)*VLOOKUP(IF(ISBLANK($A20),$B20,$A20),Radionuclide_specific,9,FALSE)*VLOOKUP($B$4,Other_regional_data,4,FALSE)</f>
        <v>1.8369417016591937E-14</v>
      </c>
      <c r="F20" s="39">
        <f t="shared" si="0"/>
        <v>3.4984814295693391E-12</v>
      </c>
      <c r="G20" s="104">
        <f>'Intermediate calcs'!Q20*Other_F_geom*VLOOKUP(IF(ISBLANK(A20),B20,A20),Radionuclide_specific,8,FALSE)*Other_O_beach</f>
        <v>2.0321266678438199E-14</v>
      </c>
      <c r="H20" s="39">
        <f t="shared" si="1"/>
        <v>3.5188026962477773E-12</v>
      </c>
    </row>
    <row r="21" spans="1:8">
      <c r="A21" s="4"/>
      <c r="B21" s="4" t="s">
        <v>68</v>
      </c>
      <c r="C21" s="47">
        <v>0</v>
      </c>
      <c r="D21" s="48">
        <v>0</v>
      </c>
      <c r="E21" s="47">
        <v>0</v>
      </c>
      <c r="F21" s="39">
        <f t="shared" si="0"/>
        <v>0</v>
      </c>
      <c r="G21" s="104">
        <f>'Intermediate calcs'!Q21*Other_F_geom*VLOOKUP(IF(ISBLANK(A21),B21,A21),Radionuclide_specific,8,FALSE)*Other_O_beach</f>
        <v>3.7226249775410271E-12</v>
      </c>
      <c r="H21" s="39">
        <f t="shared" si="1"/>
        <v>3.7226249775410271E-12</v>
      </c>
    </row>
    <row r="22" spans="1:8">
      <c r="A22" s="4" t="s">
        <v>22</v>
      </c>
      <c r="B22" s="4"/>
      <c r="C22" s="47">
        <f>('Intermediate calcs'!K22*Other_ffish_local+'Intermediate calcs'!L22*Other_ffish_regnl)*VLOOKUP(IF(ISBLANK($A22),$B22,$A22),Radionuclide_specific,9,FALSE)*VLOOKUP($B$4,Other_regional_data,2,FALSE)</f>
        <v>3.5637561949540312E-10</v>
      </c>
      <c r="D22" s="48">
        <f>('Intermediate calcs'!M22*Other_fcrust_local+'Intermediate calcs'!N22*Other_fcrust_regnl)*VLOOKUP(IF(ISBLANK($A22),$B22,$A22),Radionuclide_specific,9,FALSE)*VLOOKUP($B$4,Other_regional_data,3,FALSE)</f>
        <v>1.1191962117173814E-8</v>
      </c>
      <c r="E22" s="47">
        <f>('Intermediate calcs'!O22*Other_fmollusc_local+'Intermediate calcs'!P22*Other_fmollusc_regnl)*VLOOKUP(IF(ISBLANK($A22),$B22,$A22),Radionuclide_specific,9,FALSE)*VLOOKUP($B$4,Other_regional_data,4,FALSE)</f>
        <v>8.1114080997313249E-10</v>
      </c>
      <c r="F22" s="39">
        <f t="shared" si="0"/>
        <v>1.2359478546642351E-8</v>
      </c>
      <c r="G22" s="104">
        <f>'Intermediate calcs'!Q22*Other_F_geom*VLOOKUP(IF(ISBLANK(A22),B22,A22),Radionuclide_specific,8,FALSE)*Other_O_beach</f>
        <v>3.6130634234039595E-13</v>
      </c>
      <c r="H22" s="39">
        <f t="shared" si="1"/>
        <v>1.2359839852984692E-8</v>
      </c>
    </row>
    <row r="23" spans="1:8">
      <c r="A23" s="4"/>
      <c r="B23" s="4" t="s">
        <v>23</v>
      </c>
      <c r="C23" s="47">
        <f>('Intermediate calcs'!K23*Other_ffish_local+'Intermediate calcs'!L23*Other_ffish_regnl)*VLOOKUP(IF(ISBLANK($A23),$B23,$A23),Radionuclide_specific,9,FALSE)*VLOOKUP($B$4,Other_regional_data,2,FALSE)</f>
        <v>6.7143232658554214E-14</v>
      </c>
      <c r="D23" s="48">
        <f>('Intermediate calcs'!M23*Other_fcrust_local+'Intermediate calcs'!N23*Other_fcrust_regnl)*VLOOKUP(IF(ISBLANK($A23),$B23,$A23),Radionuclide_specific,9,FALSE)*VLOOKUP($B$4,Other_regional_data,3,FALSE)</f>
        <v>2.3429228264615078E-13</v>
      </c>
      <c r="E23" s="47">
        <f>('Intermediate calcs'!O23*Other_fmollusc_local+'Intermediate calcs'!P23*Other_fmollusc_regnl)*VLOOKUP(IF(ISBLANK($A23),$B23,$A23),Radionuclide_specific,9,FALSE)*VLOOKUP($B$4,Other_regional_data,4,FALSE)</f>
        <v>3.0564726172900652E-14</v>
      </c>
      <c r="F23" s="39">
        <f t="shared" si="0"/>
        <v>3.3200024147760565E-13</v>
      </c>
      <c r="G23" s="104">
        <f>'Intermediate calcs'!Q23*Other_F_geom*VLOOKUP(IF(ISBLANK(A23),B23,A23),Radionuclide_specific,8,FALSE)*Other_O_beach</f>
        <v>5.9539214160318772E-12</v>
      </c>
      <c r="H23" s="39">
        <f t="shared" si="1"/>
        <v>6.2859216575094829E-12</v>
      </c>
    </row>
    <row r="24" spans="1:8">
      <c r="A24" s="4"/>
      <c r="B24" s="4" t="s">
        <v>19</v>
      </c>
      <c r="C24" s="47">
        <f>('Intermediate calcs'!K24*Other_ffish_local+'Intermediate calcs'!L24*Other_ffish_regnl)*VLOOKUP(IF(ISBLANK($A24),$B24,$A24),Radionuclide_specific,9,FALSE)*VLOOKUP($B$4,Other_regional_data,2,FALSE)</f>
        <v>6.1978368607896194E-9</v>
      </c>
      <c r="D24" s="48">
        <f>('Intermediate calcs'!M24*Other_fcrust_local+'Intermediate calcs'!N24*Other_fcrust_regnl)*VLOOKUP(IF(ISBLANK($A24),$B24,$A24),Radionuclide_specific,9,FALSE)*VLOOKUP($B$4,Other_regional_data,3,FALSE)</f>
        <v>4.325395987313552E-9</v>
      </c>
      <c r="E24" s="47">
        <f>('Intermediate calcs'!O24*Other_fmollusc_local+'Intermediate calcs'!P24*Other_fmollusc_regnl)*VLOOKUP(IF(ISBLANK($A24),$B24,$A24),Radionuclide_specific,9,FALSE)*VLOOKUP($B$4,Other_regional_data,4,FALSE)</f>
        <v>5.642718678073965E-10</v>
      </c>
      <c r="F24" s="39">
        <f t="shared" si="0"/>
        <v>1.1087504715910568E-8</v>
      </c>
      <c r="G24" s="104">
        <f>'Intermediate calcs'!Q24*Other_F_geom*VLOOKUP(IF(ISBLANK(A24),B24,A24),Radionuclide_specific,8,FALSE)*Other_O_beach</f>
        <v>1.3722855913304244E-15</v>
      </c>
      <c r="H24" s="39">
        <f t="shared" si="1"/>
        <v>1.108750608819616E-8</v>
      </c>
    </row>
    <row r="25" spans="1:8">
      <c r="A25" s="4" t="s">
        <v>19</v>
      </c>
      <c r="B25" s="4"/>
      <c r="C25" s="47">
        <f>('Intermediate calcs'!K25*Other_ffish_local+'Intermediate calcs'!L25*Other_ffish_regnl)*VLOOKUP(IF(ISBLANK($A25),$B25,$A25),Radionuclide_specific,9,FALSE)*VLOOKUP($B$4,Other_regional_data,2,FALSE)</f>
        <v>5.6886814464575071E-9</v>
      </c>
      <c r="D25" s="48">
        <f>('Intermediate calcs'!M25*Other_fcrust_local+'Intermediate calcs'!N25*Other_fcrust_regnl)*VLOOKUP(IF(ISBLANK($A25),$B25,$A25),Radionuclide_specific,9,FALSE)*VLOOKUP($B$4,Other_regional_data,3,FALSE)</f>
        <v>3.9702005032855361E-9</v>
      </c>
      <c r="E25" s="47">
        <f>('Intermediate calcs'!O25*Other_fmollusc_local+'Intermediate calcs'!P25*Other_fmollusc_regnl)*VLOOKUP(IF(ISBLANK($A25),$B25,$A25),Radionuclide_specific,9,FALSE)*VLOOKUP($B$4,Other_regional_data,4,FALSE)</f>
        <v>5.1793464925050708E-10</v>
      </c>
      <c r="F25" s="39">
        <f t="shared" si="0"/>
        <v>1.017681659899355E-8</v>
      </c>
      <c r="G25" s="104">
        <f>'Intermediate calcs'!Q25*Other_F_geom*VLOOKUP(IF(ISBLANK(A25),B25,A25),Radionuclide_specific,8,FALSE)*Other_O_beach</f>
        <v>2.5191908261492498E-13</v>
      </c>
      <c r="H25" s="39">
        <f t="shared" si="1"/>
        <v>1.0177068518076164E-8</v>
      </c>
    </row>
    <row r="26" spans="1:8">
      <c r="A26" s="4" t="s">
        <v>14</v>
      </c>
      <c r="B26" s="4"/>
      <c r="C26" s="47">
        <f>('Intermediate calcs'!K26*Other_ffish_local+'Intermediate calcs'!L26*Other_ffish_regnl)*VLOOKUP(IF(ISBLANK($A26),$B26,$A26),Radionuclide_specific,9,FALSE)*VLOOKUP($B$4,Other_regional_data,2,FALSE)</f>
        <v>7.2539348705036319E-11</v>
      </c>
      <c r="D26" s="48">
        <f>('Intermediate calcs'!M26*Other_fcrust_local+'Intermediate calcs'!N26*Other_fcrust_regnl)*VLOOKUP(IF(ISBLANK($A26),$B26,$A26),Radionuclide_specific,9,FALSE)*VLOOKUP($B$4,Other_regional_data,3,FALSE)</f>
        <v>5.0624114979743567E-12</v>
      </c>
      <c r="E26" s="47">
        <f>('Intermediate calcs'!O26*Other_fmollusc_local+'Intermediate calcs'!P26*Other_fmollusc_regnl)*VLOOKUP(IF(ISBLANK($A26),$B26,$A26),Radionuclide_specific,9,FALSE)*VLOOKUP($B$4,Other_regional_data,4,FALSE)</f>
        <v>6.6041962399512309E-13</v>
      </c>
      <c r="F26" s="39">
        <f t="shared" si="0"/>
        <v>7.82621798270058E-11</v>
      </c>
      <c r="G26" s="104">
        <f>'Intermediate calcs'!Q26*Other_F_geom*VLOOKUP(IF(ISBLANK(A26),B26,A26),Radionuclide_specific,8,FALSE)*Other_O_beach</f>
        <v>2.0794666943263049E-14</v>
      </c>
      <c r="H26" s="39">
        <f t="shared" si="1"/>
        <v>7.8282974493949065E-11</v>
      </c>
    </row>
    <row r="27" spans="1:8">
      <c r="A27" s="4"/>
      <c r="B27" s="4" t="s">
        <v>24</v>
      </c>
      <c r="C27" s="47">
        <f>('Intermediate calcs'!K27*Other_ffish_local+'Intermediate calcs'!L27*Other_ffish_regnl)*VLOOKUP(IF(ISBLANK($A27),$B27,$A27),Radionuclide_specific,9,FALSE)*VLOOKUP($B$4,Other_regional_data,2,FALSE)</f>
        <v>0</v>
      </c>
      <c r="D27" s="48">
        <f>('Intermediate calcs'!M27*Other_fcrust_local+'Intermediate calcs'!N27*Other_fcrust_regnl)*VLOOKUP(IF(ISBLANK($A27),$B27,$A27),Radionuclide_specific,9,FALSE)*VLOOKUP($B$4,Other_regional_data,3,FALSE)</f>
        <v>0</v>
      </c>
      <c r="E27" s="47">
        <f>('Intermediate calcs'!O27*Other_fmollusc_local+'Intermediate calcs'!P27*Other_fmollusc_regnl)*VLOOKUP(IF(ISBLANK($A27),$B27,$A27),Radionuclide_specific,9,FALSE)*VLOOKUP($B$4,Other_regional_data,4,FALSE)</f>
        <v>0</v>
      </c>
      <c r="F27" s="39">
        <f t="shared" si="0"/>
        <v>0</v>
      </c>
      <c r="G27" s="104">
        <f>'Intermediate calcs'!Q27*Other_F_geom*VLOOKUP(IF(ISBLANK(A27),B27,A27),Radionuclide_specific,8,FALSE)*Other_O_beach</f>
        <v>0</v>
      </c>
      <c r="H27" s="39">
        <f t="shared" si="1"/>
        <v>0</v>
      </c>
    </row>
    <row r="28" spans="1:8">
      <c r="A28" s="4"/>
      <c r="B28" s="4" t="s">
        <v>25</v>
      </c>
      <c r="C28" s="47">
        <f>('Intermediate calcs'!K28*Other_ffish_local+'Intermediate calcs'!L28*Other_ffish_regnl)*VLOOKUP(IF(ISBLANK($A28),$B28,$A28),Radionuclide_specific,9,FALSE)*VLOOKUP($B$4,Other_regional_data,2,FALSE)</f>
        <v>0</v>
      </c>
      <c r="D28" s="48">
        <f>('Intermediate calcs'!M28*Other_fcrust_local+'Intermediate calcs'!N28*Other_fcrust_regnl)*VLOOKUP(IF(ISBLANK($A28),$B28,$A28),Radionuclide_specific,9,FALSE)*VLOOKUP($B$4,Other_regional_data,3,FALSE)</f>
        <v>0</v>
      </c>
      <c r="E28" s="47">
        <f>('Intermediate calcs'!O28*Other_fmollusc_local+'Intermediate calcs'!P28*Other_fmollusc_regnl)*VLOOKUP(IF(ISBLANK($A28),$B28,$A28),Radionuclide_specific,9,FALSE)*VLOOKUP($B$4,Other_regional_data,4,FALSE)</f>
        <v>0</v>
      </c>
      <c r="F28" s="39">
        <f t="shared" si="0"/>
        <v>0</v>
      </c>
      <c r="G28" s="104">
        <f>'Intermediate calcs'!Q28*Other_F_geom*VLOOKUP(IF(ISBLANK(A28),B28,A28),Radionuclide_specific,8,FALSE)*Other_O_beach</f>
        <v>2.947329226328281E-17</v>
      </c>
      <c r="H28" s="39">
        <f t="shared" si="1"/>
        <v>2.947329226328281E-17</v>
      </c>
    </row>
    <row r="29" spans="1:8">
      <c r="A29" s="4"/>
      <c r="B29" s="4" t="s">
        <v>26</v>
      </c>
      <c r="C29" s="47">
        <f>('Intermediate calcs'!K29*Other_ffish_local+'Intermediate calcs'!L29*Other_ffish_regnl)*VLOOKUP(IF(ISBLANK($A29),$B29,$A29),Radionuclide_specific,9,FALSE)*VLOOKUP($B$4,Other_regional_data,2,FALSE)</f>
        <v>7.2539348705036321E-14</v>
      </c>
      <c r="D29" s="48">
        <f>('Intermediate calcs'!M29*Other_fcrust_local+'Intermediate calcs'!N29*Other_fcrust_regnl)*VLOOKUP(IF(ISBLANK($A29),$B29,$A29),Radionuclide_specific,9,FALSE)*VLOOKUP($B$4,Other_regional_data,3,FALSE)</f>
        <v>2.2780851740884604E-12</v>
      </c>
      <c r="E29" s="47">
        <f>('Intermediate calcs'!O29*Other_fmollusc_local+'Intermediate calcs'!P29*Other_fmollusc_regnl)*VLOOKUP(IF(ISBLANK($A29),$B29,$A29),Radionuclide_specific,9,FALSE)*VLOOKUP($B$4,Other_regional_data,4,FALSE)</f>
        <v>1.651049059987808E-13</v>
      </c>
      <c r="F29" s="39">
        <f t="shared" si="0"/>
        <v>2.5157294287922773E-12</v>
      </c>
      <c r="G29" s="104">
        <f>'Intermediate calcs'!Q29*Other_F_geom*VLOOKUP(IF(ISBLANK(A29),B29,A29),Radionuclide_specific,8,FALSE)*Other_O_beach</f>
        <v>8.1681179482538968E-13</v>
      </c>
      <c r="H29" s="39">
        <f t="shared" si="1"/>
        <v>3.3325412236176671E-12</v>
      </c>
    </row>
    <row r="30" spans="1:8">
      <c r="A30" s="4"/>
      <c r="B30" s="4" t="s">
        <v>27</v>
      </c>
      <c r="C30" s="47">
        <f>('Intermediate calcs'!K30*Other_ffish_local+'Intermediate calcs'!L30*Other_ffish_regnl)*VLOOKUP(IF(ISBLANK($A30),$B30,$A30),Radionuclide_specific,9,FALSE)*VLOOKUP($B$4,Other_regional_data,2,FALSE)</f>
        <v>5.6995202553957099E-15</v>
      </c>
      <c r="D30" s="48">
        <f>('Intermediate calcs'!M30*Other_fcrust_local+'Intermediate calcs'!N30*Other_fcrust_regnl)*VLOOKUP(IF(ISBLANK($A30),$B30,$A30),Radionuclide_specific,9,FALSE)*VLOOKUP($B$4,Other_regional_data,3,FALSE)</f>
        <v>1.9888045170613542E-14</v>
      </c>
      <c r="E30" s="47">
        <f>('Intermediate calcs'!O30*Other_fmollusc_local+'Intermediate calcs'!P30*Other_fmollusc_regnl)*VLOOKUP(IF(ISBLANK($A30),$B30,$A30),Radionuclide_specific,9,FALSE)*VLOOKUP($B$4,Other_regional_data,4,FALSE)</f>
        <v>2.5945056656951265E-15</v>
      </c>
      <c r="F30" s="39">
        <f t="shared" si="0"/>
        <v>2.8182071091704379E-14</v>
      </c>
      <c r="G30" s="104">
        <f>'Intermediate calcs'!Q30*Other_F_geom*VLOOKUP(IF(ISBLANK(A30),B30,A30),Radionuclide_specific,8,FALSE)*Other_O_beach</f>
        <v>4.9008707689523379E-12</v>
      </c>
      <c r="H30" s="39">
        <f t="shared" si="1"/>
        <v>4.9290528400440423E-12</v>
      </c>
    </row>
    <row r="31" spans="1:8">
      <c r="A31" s="4"/>
      <c r="B31" s="4" t="s">
        <v>28</v>
      </c>
      <c r="C31" s="47">
        <f>('Intermediate calcs'!K31*Other_ffish_local+'Intermediate calcs'!L31*Other_ffish_regnl)*VLOOKUP(IF(ISBLANK($A31),$B31,$A31),Radionuclide_specific,9,FALSE)*VLOOKUP($B$4,Other_regional_data,2,FALSE)</f>
        <v>0</v>
      </c>
      <c r="D31" s="48">
        <f>('Intermediate calcs'!M31*Other_fcrust_local+'Intermediate calcs'!N31*Other_fcrust_regnl)*VLOOKUP(IF(ISBLANK($A31),$B31,$A31),Radionuclide_specific,9,FALSE)*VLOOKUP($B$4,Other_regional_data,3,FALSE)</f>
        <v>0</v>
      </c>
      <c r="E31" s="47">
        <f>('Intermediate calcs'!O31*Other_fmollusc_local+'Intermediate calcs'!P31*Other_fmollusc_regnl)*VLOOKUP(IF(ISBLANK($A31),$B31,$A31),Radionuclide_specific,9,FALSE)*VLOOKUP($B$4,Other_regional_data,4,FALSE)</f>
        <v>0</v>
      </c>
      <c r="F31" s="39">
        <f t="shared" si="0"/>
        <v>0</v>
      </c>
      <c r="G31" s="104">
        <f>'Intermediate calcs'!Q31*Other_F_geom*VLOOKUP(IF(ISBLANK(A31),B31,A31),Radionuclide_specific,8,FALSE)*Other_O_beach</f>
        <v>2.6988823054022251E-16</v>
      </c>
      <c r="H31" s="39">
        <f t="shared" si="1"/>
        <v>2.6988823054022251E-16</v>
      </c>
    </row>
    <row r="32" spans="1:8">
      <c r="A32" s="4"/>
      <c r="B32" s="4" t="s">
        <v>22</v>
      </c>
      <c r="C32" s="47">
        <f>('Intermediate calcs'!K32*Other_ffish_local+'Intermediate calcs'!L32*Other_ffish_regnl)*VLOOKUP(IF(ISBLANK($A32),$B32,$A32),Radionuclide_specific,9,FALSE)*VLOOKUP($B$4,Other_regional_data,2,FALSE)</f>
        <v>3.5751536147482181E-10</v>
      </c>
      <c r="D32" s="48">
        <f>('Intermediate calcs'!M32*Other_fcrust_local+'Intermediate calcs'!N32*Other_fcrust_regnl)*VLOOKUP(IF(ISBLANK($A32),$B32,$A32),Radionuclide_specific,9,FALSE)*VLOOKUP($B$4,Other_regional_data,3,FALSE)</f>
        <v>1.1227705500864553E-8</v>
      </c>
      <c r="E32" s="47">
        <f>('Intermediate calcs'!O32*Other_fmollusc_local+'Intermediate calcs'!P32*Other_fmollusc_regnl)*VLOOKUP(IF(ISBLANK($A32),$B32,$A32),Radionuclide_specific,9,FALSE)*VLOOKUP($B$4,Other_regional_data,4,FALSE)</f>
        <v>8.1373132242256244E-10</v>
      </c>
      <c r="F32" s="39">
        <f t="shared" si="0"/>
        <v>1.2398952184761937E-8</v>
      </c>
      <c r="G32" s="104">
        <f>'Intermediate calcs'!Q32*Other_F_geom*VLOOKUP(IF(ISBLANK(A32),B32,A32),Radionuclide_specific,8,FALSE)*Other_O_beach</f>
        <v>7.2492046790753338E-15</v>
      </c>
      <c r="H32" s="39">
        <f t="shared" si="1"/>
        <v>1.2398959433966616E-8</v>
      </c>
    </row>
    <row r="33" spans="1:8">
      <c r="A33" s="4"/>
      <c r="B33" s="4" t="s">
        <v>23</v>
      </c>
      <c r="C33" s="47">
        <f>('Intermediate calcs'!K33*Other_ffish_local+'Intermediate calcs'!L33*Other_ffish_regnl)*VLOOKUP(IF(ISBLANK($A33),$B33,$A33),Radionuclide_specific,9,FALSE)*VLOOKUP($B$4,Other_regional_data,2,FALSE)</f>
        <v>6.735796665467659E-14</v>
      </c>
      <c r="D33" s="48">
        <f>('Intermediate calcs'!M33*Other_fcrust_local+'Intermediate calcs'!N33*Other_fcrust_regnl)*VLOOKUP(IF(ISBLANK($A33),$B33,$A33),Radionuclide_specific,9,FALSE)*VLOOKUP($B$4,Other_regional_data,3,FALSE)</f>
        <v>2.3504053383452368E-13</v>
      </c>
      <c r="E33" s="47">
        <f>('Intermediate calcs'!O33*Other_fmollusc_local+'Intermediate calcs'!P33*Other_fmollusc_regnl)*VLOOKUP(IF(ISBLANK($A33),$B33,$A33),Radionuclide_specific,9,FALSE)*VLOOKUP($B$4,Other_regional_data,4,FALSE)</f>
        <v>3.066233968548786E-14</v>
      </c>
      <c r="F33" s="39">
        <f t="shared" si="0"/>
        <v>3.3306084017468813E-13</v>
      </c>
      <c r="G33" s="104">
        <f>'Intermediate calcs'!Q33*Other_F_geom*VLOOKUP(IF(ISBLANK(A33),B33,A33),Radionuclide_specific,8,FALSE)*Other_O_beach</f>
        <v>1.1945872499321325E-13</v>
      </c>
      <c r="H33" s="39">
        <f t="shared" si="1"/>
        <v>4.5251956516790135E-13</v>
      </c>
    </row>
    <row r="34" spans="1:8">
      <c r="A34" s="4"/>
      <c r="B34" s="4" t="s">
        <v>19</v>
      </c>
      <c r="C34" s="47">
        <f>('Intermediate calcs'!K34*Other_ffish_local+'Intermediate calcs'!L34*Other_ffish_regnl)*VLOOKUP(IF(ISBLANK($A34),$B34,$A34),Radionuclide_specific,9,FALSE)*VLOOKUP($B$4,Other_regional_data,2,FALSE)</f>
        <v>6.217658460431684E-9</v>
      </c>
      <c r="D34" s="48">
        <f>('Intermediate calcs'!M34*Other_fcrust_local+'Intermediate calcs'!N34*Other_fcrust_regnl)*VLOOKUP(IF(ISBLANK($A34),$B34,$A34),Radionuclide_specific,9,FALSE)*VLOOKUP($B$4,Other_regional_data,3,FALSE)</f>
        <v>4.3392098554065914E-9</v>
      </c>
      <c r="E34" s="47">
        <f>('Intermediate calcs'!O34*Other_fmollusc_local+'Intermediate calcs'!P34*Other_fmollusc_regnl)*VLOOKUP(IF(ISBLANK($A34),$B34,$A34),Radionuclide_specific,9,FALSE)*VLOOKUP($B$4,Other_regional_data,4,FALSE)</f>
        <v>5.660739634243912E-10</v>
      </c>
      <c r="F34" s="39">
        <f t="shared" si="0"/>
        <v>1.1122942279262666E-8</v>
      </c>
      <c r="G34" s="104">
        <f>'Intermediate calcs'!Q34*Other_F_geom*VLOOKUP(IF(ISBLANK(A34),B34,A34),Radionuclide_specific,8,FALSE)*Other_O_beach</f>
        <v>2.7533364250572515E-17</v>
      </c>
      <c r="H34" s="39">
        <f t="shared" si="1"/>
        <v>1.1122942306796029E-8</v>
      </c>
    </row>
    <row r="35" spans="1:8">
      <c r="A35" s="4" t="s">
        <v>133</v>
      </c>
      <c r="B35" s="4"/>
      <c r="C35" s="47">
        <f>('Intermediate calcs'!K35*Other_ffish_local+'Intermediate calcs'!L35*Other_ffish_regnl)*VLOOKUP(IF(ISBLANK($A35),$B35,$A35),Radionuclide_specific,9,FALSE)*VLOOKUP($B$4,Other_regional_data,2,FALSE)</f>
        <v>3.25853332561026E-10</v>
      </c>
      <c r="D35" s="48">
        <f>('Intermediate calcs'!M35*Other_fcrust_local+'Intermediate calcs'!N35*Other_fcrust_regnl)*VLOOKUP(IF(ISBLANK($A35),$B35,$A35),Radionuclide_specific,9,FALSE)*VLOOKUP($B$4,Other_regional_data,3,FALSE)</f>
        <v>3.7901424835976167E-11</v>
      </c>
      <c r="E35" s="47">
        <f>('Intermediate calcs'!O35*Other_fmollusc_local+'Intermediate calcs'!P35*Other_fmollusc_regnl)*VLOOKUP(IF(ISBLANK($A35),$B35,$A35),Radionuclide_specific,9,FALSE)*VLOOKUP($B$4,Other_regional_data,4,FALSE)</f>
        <v>4.9444508312037642E-12</v>
      </c>
      <c r="F35" s="39">
        <f t="shared" ref="F35" si="10">SUM(C35:E35)</f>
        <v>3.6869920822820593E-10</v>
      </c>
      <c r="G35" s="104">
        <f>'Intermediate calcs'!Q35*Other_F_geom*VLOOKUP(IF(ISBLANK(A35),B35,A35),Radionuclide_specific,8,FALSE)*Other_O_beach</f>
        <v>3.2462224701355593E-12</v>
      </c>
      <c r="H35" s="39">
        <f t="shared" ref="H35" si="11">F35+G35</f>
        <v>3.719454306983415E-10</v>
      </c>
    </row>
    <row r="36" spans="1:8">
      <c r="A36" s="4" t="s">
        <v>20</v>
      </c>
      <c r="B36" s="4"/>
      <c r="C36" s="47">
        <f>('Intermediate calcs'!K36*Other_ffish_local+'Intermediate calcs'!L36*Other_ffish_regnl)*VLOOKUP(IF(ISBLANK($A36),$B36,$A36),Radionuclide_specific,9,FALSE)*VLOOKUP($B$4,Other_regional_data,2,FALSE)</f>
        <v>3.568871436940595E-10</v>
      </c>
      <c r="D36" s="48">
        <f>('Intermediate calcs'!M36*Other_fcrust_local+'Intermediate calcs'!N36*Other_fcrust_regnl)*VLOOKUP(IF(ISBLANK($A36),$B36,$A36),Radionuclide_specific,9,FALSE)*VLOOKUP($B$4,Other_regional_data,3,FALSE)</f>
        <v>4.1511102981497751E-11</v>
      </c>
      <c r="E36" s="47">
        <f>('Intermediate calcs'!O36*Other_fmollusc_local+'Intermediate calcs'!P36*Other_fmollusc_regnl)*VLOOKUP(IF(ISBLANK($A36),$B36,$A36),Radionuclide_specific,9,FALSE)*VLOOKUP($B$4,Other_regional_data,4,FALSE)</f>
        <v>5.4153533417094113E-12</v>
      </c>
      <c r="F36" s="39">
        <f t="shared" si="0"/>
        <v>4.0381360001726666E-10</v>
      </c>
      <c r="G36" s="104">
        <f>'Intermediate calcs'!Q36*Other_F_geom*VLOOKUP(IF(ISBLANK(A36),B36,A36),Radionuclide_specific,8,FALSE)*Other_O_beach</f>
        <v>2.3187313768571616E-12</v>
      </c>
      <c r="H36" s="39">
        <f t="shared" si="1"/>
        <v>4.0613233139412381E-10</v>
      </c>
    </row>
    <row r="37" spans="1:8">
      <c r="A37" s="4"/>
      <c r="B37" s="4" t="s">
        <v>29</v>
      </c>
      <c r="C37" s="47">
        <f>('Intermediate calcs'!K37*Other_ffish_local+'Intermediate calcs'!L37*Other_ffish_regnl)*VLOOKUP(IF(ISBLANK($A37),$B37,$A37),Radionuclide_specific,9,FALSE)*VLOOKUP($B$4,Other_regional_data,2,FALSE)</f>
        <v>1.7844357184702977E-10</v>
      </c>
      <c r="D37" s="48">
        <f>('Intermediate calcs'!M37*Other_fcrust_local+'Intermediate calcs'!N37*Other_fcrust_regnl)*VLOOKUP(IF(ISBLANK($A37),$B37,$A37),Radionuclide_specific,9,FALSE)*VLOOKUP($B$4,Other_regional_data,3,FALSE)</f>
        <v>1.2453330894449326E-11</v>
      </c>
      <c r="E37" s="47">
        <f>('Intermediate calcs'!O37*Other_fmollusc_local+'Intermediate calcs'!P37*Other_fmollusc_regnl)*VLOOKUP(IF(ISBLANK($A37),$B37,$A37),Radionuclide_specific,9,FALSE)*VLOOKUP($B$4,Other_regional_data,4,FALSE)</f>
        <v>1.6246060025128232E-12</v>
      </c>
      <c r="F37" s="39">
        <f t="shared" si="0"/>
        <v>1.9252150874399193E-10</v>
      </c>
      <c r="G37" s="104">
        <f>'Intermediate calcs'!Q37*Other_F_geom*VLOOKUP(IF(ISBLANK(A37),B37,A37),Radionuclide_specific,8,FALSE)*Other_O_beach</f>
        <v>0</v>
      </c>
      <c r="H37" s="39">
        <f t="shared" si="1"/>
        <v>1.9252150874399193E-10</v>
      </c>
    </row>
    <row r="38" spans="1:8">
      <c r="A38" s="4"/>
      <c r="B38" s="4" t="s">
        <v>69</v>
      </c>
      <c r="C38" s="47">
        <f>('Intermediate calcs'!K38*Other_ffish_local+'Intermediate calcs'!L38*Other_ffish_regnl)*VLOOKUP(IF(ISBLANK($A38),$B38,$A38),Radionuclide_specific,9,FALSE)*VLOOKUP($B$4,Other_regional_data,2,FALSE)</f>
        <v>5.5601982532045509E-14</v>
      </c>
      <c r="D38" s="48">
        <f>('Intermediate calcs'!M38*Other_fcrust_local+'Intermediate calcs'!N38*Other_fcrust_regnl)*VLOOKUP(IF(ISBLANK($A38),$B38,$A38),Radionuclide_specific,9,FALSE)*VLOOKUP($B$4,Other_regional_data,3,FALSE)</f>
        <v>7.7607714269756671E-14</v>
      </c>
      <c r="E38" s="47">
        <f>('Intermediate calcs'!O38*Other_fmollusc_local+'Intermediate calcs'!P38*Other_fmollusc_regnl)*VLOOKUP(IF(ISBLANK($A38),$B38,$A38),Radionuclide_specific,9,FALSE)*VLOOKUP($B$4,Other_regional_data,4,FALSE)</f>
        <v>1.0124356247543681E-14</v>
      </c>
      <c r="F38" s="39">
        <f t="shared" si="0"/>
        <v>1.4333405304934586E-13</v>
      </c>
      <c r="G38" s="104">
        <f>'Intermediate calcs'!Q38*Other_F_geom*VLOOKUP(IF(ISBLANK(A38),B38,A38),Radionuclide_specific,8,FALSE)*Other_O_beach</f>
        <v>4.7852500282832414E-9</v>
      </c>
      <c r="H38" s="39">
        <f t="shared" si="1"/>
        <v>4.7853933623362904E-9</v>
      </c>
    </row>
    <row r="39" spans="1:8">
      <c r="A39" s="4"/>
      <c r="B39" s="4" t="s">
        <v>70</v>
      </c>
      <c r="C39" s="47">
        <f>('Intermediate calcs'!K39*Other_ffish_local+'Intermediate calcs'!L39*Other_ffish_regnl)*VLOOKUP(IF(ISBLANK($A39),$B39,$A39),Radionuclide_specific,9,FALSE)*VLOOKUP($B$4,Other_regional_data,2,FALSE)</f>
        <v>1.1172119280857516E-10</v>
      </c>
      <c r="D39" s="48">
        <f>('Intermediate calcs'!M39*Other_fcrust_local+'Intermediate calcs'!N39*Other_fcrust_regnl)*VLOOKUP(IF(ISBLANK($A39),$B39,$A39),Radionuclide_specific,9,FALSE)*VLOOKUP($B$4,Other_regional_data,3,FALSE)</f>
        <v>1.2994780063773208E-11</v>
      </c>
      <c r="E39" s="47">
        <f>('Intermediate calcs'!O39*Other_fmollusc_local+'Intermediate calcs'!P39*Other_fmollusc_regnl)*VLOOKUP(IF(ISBLANK($A39),$B39,$A39),Radionuclide_specific,9,FALSE)*VLOOKUP($B$4,Other_regional_data,4,FALSE)</f>
        <v>1.6952410461003373E-12</v>
      </c>
      <c r="F39" s="39">
        <f t="shared" si="0"/>
        <v>1.264112139184487E-10</v>
      </c>
      <c r="G39" s="104">
        <f>'Intermediate calcs'!Q39*Other_F_geom*VLOOKUP(IF(ISBLANK(A39),B39,A39),Radionuclide_specific,8,FALSE)*Other_O_beach</f>
        <v>1.0854720511441218E-11</v>
      </c>
      <c r="H39" s="39">
        <f t="shared" si="1"/>
        <v>1.3726593442988993E-10</v>
      </c>
    </row>
    <row r="40" spans="1:8">
      <c r="A40" s="4"/>
      <c r="B40" s="4" t="s">
        <v>71</v>
      </c>
      <c r="C40" s="47">
        <f>('Intermediate calcs'!K40*Other_ffish_local+'Intermediate calcs'!L40*Other_ffish_regnl)*VLOOKUP(IF(ISBLANK($A40),$B40,$A40),Radionuclide_specific,9,FALSE)*VLOOKUP($B$4,Other_regional_data,2,FALSE)</f>
        <v>3.1033664669048655E-12</v>
      </c>
      <c r="D40" s="48">
        <f>('Intermediate calcs'!M40*Other_fcrust_local+'Intermediate calcs'!N40*Other_fcrust_regnl)*VLOOKUP(IF(ISBLANK($A40),$B40,$A40),Radionuclide_specific,9,FALSE)*VLOOKUP($B$4,Other_regional_data,3,FALSE)</f>
        <v>9.7460850478299086E-11</v>
      </c>
      <c r="E40" s="47">
        <f>('Intermediate calcs'!O40*Other_fmollusc_local+'Intermediate calcs'!P40*Other_fmollusc_regnl)*VLOOKUP(IF(ISBLANK($A40),$B40,$A40),Radionuclide_specific,9,FALSE)*VLOOKUP($B$4,Other_regional_data,4,FALSE)</f>
        <v>7.0635043587514065E-12</v>
      </c>
      <c r="F40" s="39">
        <f t="shared" si="0"/>
        <v>1.0762772130395535E-10</v>
      </c>
      <c r="G40" s="104">
        <f>'Intermediate calcs'!Q40*Other_F_geom*VLOOKUP(IF(ISBLANK(A40),B40,A40),Radionuclide_specific,8,FALSE)*Other_O_beach</f>
        <v>6.8797524368289411E-10</v>
      </c>
      <c r="H40" s="39">
        <f t="shared" si="1"/>
        <v>7.9560296498684948E-10</v>
      </c>
    </row>
    <row r="41" spans="1:8">
      <c r="A41" s="4" t="s">
        <v>72</v>
      </c>
      <c r="B41" s="4"/>
      <c r="C41" s="47">
        <f>('Intermediate calcs'!K41*Other_ffish_local+'Intermediate calcs'!L41*Other_ffish_regnl)*VLOOKUP(IF(ISBLANK($A41),$B41,$A41),Radionuclide_specific,9,FALSE)*VLOOKUP($B$4,Other_regional_data,2,FALSE)</f>
        <v>1.2698438983311915E-13</v>
      </c>
      <c r="D41" s="48">
        <f>('Intermediate calcs'!M41*Other_fcrust_local+'Intermediate calcs'!N41*Other_fcrust_regnl)*VLOOKUP(IF(ISBLANK($A41),$B41,$A41),Radionuclide_specific,9,FALSE)*VLOOKUP($B$4,Other_regional_data,3,FALSE)</f>
        <v>8.8620483710810503E-14</v>
      </c>
      <c r="E41" s="47">
        <f>('Intermediate calcs'!O41*Other_fmollusc_local+'Intermediate calcs'!P41*Other_fmollusc_regnl)*VLOOKUP(IF(ISBLANK($A41),$B41,$A41),Radionuclide_specific,9,FALSE)*VLOOKUP($B$4,Other_regional_data,4,FALSE)</f>
        <v>3.4683099084682023E-14</v>
      </c>
      <c r="F41" s="39">
        <f t="shared" ref="F41" si="12">SUM(C41:E41)</f>
        <v>2.502879726286117E-13</v>
      </c>
      <c r="G41" s="104">
        <f>'Intermediate calcs'!Q41*Other_F_geom*VLOOKUP(IF(ISBLANK(A41),B41,A41),Radionuclide_specific,8,FALSE)*Other_O_beach</f>
        <v>9.9750941308241741E-16</v>
      </c>
      <c r="H41" s="39">
        <f t="shared" ref="H41" si="13">F41+G41</f>
        <v>2.5128548204169414E-13</v>
      </c>
    </row>
    <row r="42" spans="1:8">
      <c r="A42" s="4" t="s">
        <v>30</v>
      </c>
      <c r="B42" s="4"/>
      <c r="C42" s="47">
        <f>('Intermediate calcs'!K42*Other_ffish_local+'Intermediate calcs'!L42*Other_ffish_regnl)*VLOOKUP(IF(ISBLANK($A42),$B42,$A42),Radionuclide_specific,9,FALSE)*VLOOKUP($B$4,Other_regional_data,2,FALSE)</f>
        <v>1.1661833380640894E-13</v>
      </c>
      <c r="D42" s="48">
        <f>('Intermediate calcs'!M42*Other_fcrust_local+'Intermediate calcs'!N42*Other_fcrust_regnl)*VLOOKUP(IF(ISBLANK($A42),$B42,$A42),Radionuclide_specific,9,FALSE)*VLOOKUP($B$4,Other_regional_data,3,FALSE)</f>
        <v>8.1386170089798879E-14</v>
      </c>
      <c r="E42" s="47">
        <f>('Intermediate calcs'!O42*Other_fmollusc_local+'Intermediate calcs'!P42*Other_fmollusc_regnl)*VLOOKUP(IF(ISBLANK($A42),$B42,$A42),Radionuclide_specific,9,FALSE)*VLOOKUP($B$4,Other_regional_data,4,FALSE)</f>
        <v>3.1851830221989021E-14</v>
      </c>
      <c r="F42" s="39">
        <f t="shared" si="0"/>
        <v>2.2985633411819687E-13</v>
      </c>
      <c r="G42" s="104">
        <f>'Intermediate calcs'!Q42*Other_F_geom*VLOOKUP(IF(ISBLANK(A42),B42,A42),Radionuclide_specific,8,FALSE)*Other_O_beach</f>
        <v>7.2004529312234666E-16</v>
      </c>
      <c r="H42" s="39">
        <f t="shared" si="1"/>
        <v>2.3057637941131921E-13</v>
      </c>
    </row>
    <row r="43" spans="1:8">
      <c r="A43" s="4"/>
      <c r="B43" s="4" t="s">
        <v>31</v>
      </c>
      <c r="C43" s="47">
        <f>('Intermediate calcs'!K43*Other_ffish_local+'Intermediate calcs'!L43*Other_ffish_regnl)*VLOOKUP(IF(ISBLANK($A43),$B43,$A43),Radionuclide_specific,9,FALSE)*VLOOKUP($B$4,Other_regional_data,2,FALSE)</f>
        <v>5.2866977992238716E-12</v>
      </c>
      <c r="D43" s="48">
        <f>('Intermediate calcs'!M43*Other_fcrust_local+'Intermediate calcs'!N43*Other_fcrust_regnl)*VLOOKUP(IF(ISBLANK($A43),$B43,$A43),Radionuclide_specific,9,FALSE)*VLOOKUP($B$4,Other_regional_data,3,FALSE)</f>
        <v>6.149177295673693E-13</v>
      </c>
      <c r="E43" s="47">
        <f>('Intermediate calcs'!O43*Other_fmollusc_local+'Intermediate calcs'!P43*Other_fmollusc_regnl)*VLOOKUP(IF(ISBLANK($A43),$B43,$A43),Radionuclide_specific,9,FALSE)*VLOOKUP($B$4,Other_regional_data,4,FALSE)</f>
        <v>8.0219424262787163E-14</v>
      </c>
      <c r="F43" s="39">
        <f t="shared" si="0"/>
        <v>5.9818349530540278E-12</v>
      </c>
      <c r="G43" s="104">
        <f>'Intermediate calcs'!Q43*Other_F_geom*VLOOKUP(IF(ISBLANK(A43),B43,A43),Radionuclide_specific,8,FALSE)*Other_O_beach</f>
        <v>1.2749738168998524E-14</v>
      </c>
      <c r="H43" s="39">
        <f t="shared" si="1"/>
        <v>5.994584691223026E-12</v>
      </c>
    </row>
    <row r="44" spans="1:8">
      <c r="A44" s="4"/>
      <c r="B44" s="4" t="s">
        <v>32</v>
      </c>
      <c r="C44" s="47">
        <f>('Intermediate calcs'!K44*Other_ffish_local+'Intermediate calcs'!L44*Other_ffish_regnl)*VLOOKUP(IF(ISBLANK($A44),$B44,$A44),Radionuclide_specific,9,FALSE)*VLOOKUP($B$4,Other_regional_data,2,FALSE)</f>
        <v>0</v>
      </c>
      <c r="D44" s="48">
        <f>('Intermediate calcs'!M44*Other_fcrust_local+'Intermediate calcs'!N44*Other_fcrust_regnl)*VLOOKUP(IF(ISBLANK($A44),$B44,$A44),Radionuclide_specific,9,FALSE)*VLOOKUP($B$4,Other_regional_data,3,FALSE)</f>
        <v>0</v>
      </c>
      <c r="E44" s="47">
        <f>('Intermediate calcs'!O44*Other_fmollusc_local+'Intermediate calcs'!P44*Other_fmollusc_regnl)*VLOOKUP(IF(ISBLANK($A44),$B44,$A44),Radionuclide_specific,9,FALSE)*VLOOKUP($B$4,Other_regional_data,4,FALSE)</f>
        <v>0</v>
      </c>
      <c r="F44" s="39">
        <f t="shared" si="0"/>
        <v>0</v>
      </c>
      <c r="G44" s="104">
        <f>'Intermediate calcs'!Q44*Other_F_geom*VLOOKUP(IF(ISBLANK(A44),B44,A44),Radionuclide_specific,8,FALSE)*Other_O_beach</f>
        <v>1.8384135143549279E-13</v>
      </c>
      <c r="H44" s="39">
        <f t="shared" si="1"/>
        <v>1.8384135143549279E-13</v>
      </c>
    </row>
    <row r="45" spans="1:8">
      <c r="A45" s="4" t="s">
        <v>13</v>
      </c>
      <c r="C45" s="47">
        <f>('Intermediate calcs'!K45*Other_ffish_local+'Intermediate calcs'!L45*Other_ffish_regnl)*VLOOKUP(IF(ISBLANK($A45),$B45,$A45),Radionuclide_specific,9,FALSE)*VLOOKUP($B$4,Other_regional_data,2,FALSE)</f>
        <v>6.4660906507973985E-11</v>
      </c>
      <c r="D45" s="48">
        <f>('Intermediate calcs'!M45*Other_fcrust_local+'Intermediate calcs'!N45*Other_fcrust_regnl)*VLOOKUP(IF(ISBLANK($A45),$B45,$A45),Radionuclide_specific,9,FALSE)*VLOOKUP($B$4,Other_regional_data,3,FALSE)</f>
        <v>9.0251741441577796E-12</v>
      </c>
      <c r="E45" s="47">
        <f>('Intermediate calcs'!O45*Other_fmollusc_local+'Intermediate calcs'!P45*Other_fmollusc_regnl)*VLOOKUP(IF(ISBLANK($A45),$B45,$A45),Radionuclide_specific,9,FALSE)*VLOOKUP($B$4,Other_regional_data,4,FALSE)</f>
        <v>1.766075945375089E-11</v>
      </c>
      <c r="F45" s="39">
        <f t="shared" si="0"/>
        <v>9.1346840105882658E-11</v>
      </c>
      <c r="G45" s="104">
        <f>'Intermediate calcs'!Q45*Other_F_geom*VLOOKUP(IF(ISBLANK(A45),B45,A45),Radionuclide_specific,8,FALSE)*Other_O_beach</f>
        <v>4.8248662270181235E-14</v>
      </c>
      <c r="H45" s="39">
        <f t="shared" si="1"/>
        <v>9.1395088768152833E-11</v>
      </c>
    </row>
    <row r="46" spans="1:8">
      <c r="A46" t="s">
        <v>18</v>
      </c>
      <c r="C46" s="47">
        <f>('Intermediate calcs'!K46*Other_ffish_local+'Intermediate calcs'!L46*Other_ffish_regnl)*VLOOKUP(IF(ISBLANK($A46),$B46,$A46),Radionuclide_specific,9,FALSE)*VLOOKUP($B$4,Other_regional_data,2,FALSE)</f>
        <v>6.4660657809590395E-11</v>
      </c>
      <c r="D46" s="48">
        <f>('Intermediate calcs'!M46*Other_fcrust_local+'Intermediate calcs'!N46*Other_fcrust_regnl)*VLOOKUP(IF(ISBLANK($A46),$B46,$A46),Radionuclide_specific,9,FALSE)*VLOOKUP($B$4,Other_regional_data,3,FALSE)</f>
        <v>9.0251394732018335E-12</v>
      </c>
      <c r="E46" s="47">
        <f>('Intermediate calcs'!O46*Other_fmollusc_local+'Intermediate calcs'!P46*Other_fmollusc_regnl)*VLOOKUP(IF(ISBLANK($A46),$B46,$A46),Radionuclide_specific,9,FALSE)*VLOOKUP($B$4,Other_regional_data,4,FALSE)</f>
        <v>1.7660691608476859E-11</v>
      </c>
      <c r="F46" s="39">
        <f t="shared" si="0"/>
        <v>9.1346488891269095E-11</v>
      </c>
      <c r="G46" s="104">
        <f>'Intermediate calcs'!Q46*Other_F_geom*VLOOKUP(IF(ISBLANK(A46),B46,A46),Radionuclide_specific,8,FALSE)*Other_O_beach</f>
        <v>1.0210329094465495E-13</v>
      </c>
      <c r="H46" s="39">
        <f t="shared" si="1"/>
        <v>9.1448592182213756E-11</v>
      </c>
    </row>
    <row r="47" spans="1:8">
      <c r="A47" t="s">
        <v>9</v>
      </c>
      <c r="C47" s="47">
        <f>('Intermediate calcs'!K47*Other_ffish_local+'Intermediate calcs'!L47*Other_ffish_regnl)*VLOOKUP(IF(ISBLANK($A47),$B47,$A47),Radionuclide_specific,9,FALSE)*VLOOKUP($B$4,Other_regional_data,2,FALSE)</f>
        <v>5.1718783219342344E-11</v>
      </c>
      <c r="D47" s="48">
        <f>('Intermediate calcs'!M47*Other_fcrust_local+'Intermediate calcs'!N47*Other_fcrust_regnl)*VLOOKUP(IF(ISBLANK($A47),$B47,$A47),Radionuclide_specific,9,FALSE)*VLOOKUP($B$4,Other_regional_data,3,FALSE)</f>
        <v>1.4437517947614714E-11</v>
      </c>
      <c r="E47" s="47">
        <f>('Intermediate calcs'!O47*Other_fmollusc_local+'Intermediate calcs'!P47*Other_fmollusc_regnl)*VLOOKUP(IF(ISBLANK($A47),$B47,$A47),Radionuclide_specific,9,FALSE)*VLOOKUP($B$4,Other_regional_data,4,FALSE)</f>
        <v>4.7086354883447132E-12</v>
      </c>
      <c r="F47" s="39">
        <f t="shared" si="0"/>
        <v>7.0864936655301769E-11</v>
      </c>
      <c r="G47" s="104">
        <f>'Intermediate calcs'!Q47*Other_F_geom*VLOOKUP(IF(ISBLANK(A47),B47,A47),Radionuclide_specific,8,FALSE)*Other_O_beach</f>
        <v>7.9153444243157577E-11</v>
      </c>
      <c r="H47" s="39">
        <f t="shared" si="1"/>
        <v>1.5001838089845935E-10</v>
      </c>
    </row>
    <row r="49" spans="1:8" s="105" customFormat="1" ht="12.75">
      <c r="A49" s="44" t="s">
        <v>248</v>
      </c>
      <c r="B49" s="44" t="s">
        <v>56</v>
      </c>
      <c r="C49" s="119" t="s">
        <v>127</v>
      </c>
      <c r="D49" s="119"/>
      <c r="E49" s="119"/>
      <c r="F49" s="44"/>
      <c r="G49" s="102" t="s">
        <v>128</v>
      </c>
      <c r="H49" s="70" t="s">
        <v>129</v>
      </c>
    </row>
    <row r="50" spans="1:8" s="45" customFormat="1" ht="22.5" customHeight="1">
      <c r="A50" s="26" t="s">
        <v>77</v>
      </c>
      <c r="B50" s="26" t="s">
        <v>116</v>
      </c>
      <c r="C50" s="67" t="s">
        <v>158</v>
      </c>
      <c r="D50" s="26" t="s">
        <v>159</v>
      </c>
      <c r="E50" s="67" t="s">
        <v>160</v>
      </c>
      <c r="F50" s="26" t="s">
        <v>161</v>
      </c>
      <c r="G50" s="103" t="s">
        <v>162</v>
      </c>
      <c r="H50" s="26" t="s">
        <v>163</v>
      </c>
    </row>
    <row r="51" spans="1:8">
      <c r="A51" s="4" t="s">
        <v>115</v>
      </c>
      <c r="B51" s="4"/>
      <c r="C51" s="47">
        <f>('Intermediate calcs'!K6*Other_ffish_local+'Intermediate calcs'!L6*Other_ffish_regnl)*VLOOKUP(IF(ISBLANK($A51),$B51,$A51),Radionuclide_specific,9,FALSE)*VLOOKUP($B$49,Other_regional_data,2,FALSE)</f>
        <v>4.869201061413363E-17</v>
      </c>
      <c r="D51" s="48">
        <f>('Intermediate calcs'!M6*Other_fcrust_local+'Intermediate calcs'!N6*Other_fcrust_regnl)*VLOOKUP(IF(ISBLANK($A51),$B51,$A51),Radionuclide_specific,9,FALSE)*VLOOKUP($B$49,Other_regional_data,3,FALSE)</f>
        <v>3.9407148602192492E-17</v>
      </c>
      <c r="E51" s="47">
        <f>('Intermediate calcs'!O6*Other_fmollusc_local+'Intermediate calcs'!P6*Other_fmollusc_regnl)*VLOOKUP(IF(ISBLANK($A51),$B51,$A51),Radionuclide_specific,9,FALSE)*VLOOKUP($B$49,Other_regional_data,4,FALSE)</f>
        <v>6.8633297323761303E-17</v>
      </c>
      <c r="F51" s="39">
        <f>SUM(C51:E51)</f>
        <v>1.5673245654008741E-16</v>
      </c>
      <c r="G51" s="104">
        <f>IF(ISBLANK(A51),'Intermediate calcs'!Q6*VLOOKUP(B51,Radionuclide_specific,8,FALSE)*Other_O_beach,'Intermediate calcs'!Q6*VLOOKUP(A51,Radionuclide_specific,8,FALSE)*Other_O_beach)</f>
        <v>0</v>
      </c>
      <c r="H51" s="39">
        <f>F51+G51</f>
        <v>1.5673245654008741E-16</v>
      </c>
    </row>
    <row r="52" spans="1:8">
      <c r="A52" s="4" t="s">
        <v>10</v>
      </c>
      <c r="B52" s="4"/>
      <c r="C52" s="47">
        <f>('Intermediate calcs'!K7*Other_ffish_local+'Intermediate calcs'!L7*Other_ffish_regnl)*VLOOKUP(IF(ISBLANK($A52),$B52,$A52),Radionuclide_specific,9,FALSE)*VLOOKUP($B$49,Other_regional_data,2,FALSE)</f>
        <v>3.145201553862491E-11</v>
      </c>
      <c r="D52" s="48">
        <f>('Intermediate calcs'!M7*Other_fcrust_local+'Intermediate calcs'!N7*Other_fcrust_regnl)*VLOOKUP(IF(ISBLANK($A52),$B52,$A52),Radionuclide_specific,9,FALSE)*VLOOKUP($B$49,Other_regional_data,3,FALSE)</f>
        <v>2.5454492123328369E-11</v>
      </c>
      <c r="E52" s="47">
        <f>('Intermediate calcs'!O7*Other_fmollusc_local+'Intermediate calcs'!P7*Other_fmollusc_regnl)*VLOOKUP(IF(ISBLANK($A52),$B52,$A52),Radionuclide_specific,9,FALSE)*VLOOKUP($B$49,Other_regional_data,4,FALSE)</f>
        <v>4.4332710893691424E-11</v>
      </c>
      <c r="F52" s="39">
        <f t="shared" ref="F52:F92" si="14">SUM(C52:E52)</f>
        <v>1.012392185556447E-10</v>
      </c>
      <c r="G52" s="104">
        <f>IF(ISBLANK(A52),'Intermediate calcs'!Q7*VLOOKUP(B52,Radionuclide_specific,8,FALSE)*Other_O_beach,'Intermediate calcs'!Q7*VLOOKUP(A52,Radionuclide_specific,8,FALSE)*Other_O_beach)</f>
        <v>4.3236501999000456E-17</v>
      </c>
      <c r="H52" s="39">
        <f t="shared" ref="H52:H92" si="15">F52+G52</f>
        <v>1.0123926179214669E-10</v>
      </c>
    </row>
    <row r="53" spans="1:8">
      <c r="A53" s="4" t="s">
        <v>192</v>
      </c>
      <c r="B53" s="4"/>
      <c r="C53" s="47">
        <f>('Intermediate calcs'!K8*Other_ffish_local+'Intermediate calcs'!L8*Other_ffish_regnl)*VLOOKUP(IF(ISBLANK($A53),$B53,$A53),Radionuclide_specific,9,FALSE)*VLOOKUP($B$49,Other_regional_data,2,FALSE)</f>
        <v>1.8245889153919804E-15</v>
      </c>
      <c r="D53" s="48">
        <f>('Intermediate calcs'!M8*Other_fcrust_local+'Intermediate calcs'!N8*Other_fcrust_regnl)*VLOOKUP(IF(ISBLANK($A53),$B53,$A53),Radionuclide_specific,9,FALSE)*VLOOKUP($B$49,Other_regional_data,3,FALSE)</f>
        <v>1.4767274485001608E-15</v>
      </c>
      <c r="E53" s="47">
        <f>('Intermediate calcs'!O8*Other_fmollusc_local+'Intermediate calcs'!P8*Other_fmollusc_regnl)*VLOOKUP(IF(ISBLANK($A53),$B53,$A53),Radionuclide_specific,9,FALSE)*VLOOKUP($B$49,Other_regional_data,4,FALSE)</f>
        <v>7.7158087530417258E-15</v>
      </c>
      <c r="F53" s="39">
        <f t="shared" si="14"/>
        <v>1.1017125116933867E-14</v>
      </c>
      <c r="G53" s="104">
        <f>IF(ISBLANK(A53),'Intermediate calcs'!Q8*VLOOKUP(B53,Radionuclide_specific,8,FALSE)*Other_O_beach,'Intermediate calcs'!Q8*VLOOKUP(A53,Radionuclide_specific,8,FALSE)*Other_O_beach)</f>
        <v>1.9786621676938309E-20</v>
      </c>
      <c r="H53" s="39">
        <f t="shared" si="15"/>
        <v>1.1017144903555544E-14</v>
      </c>
    </row>
    <row r="54" spans="1:8">
      <c r="A54" s="4" t="s">
        <v>180</v>
      </c>
      <c r="B54" s="4"/>
      <c r="C54" s="47">
        <f>('Intermediate calcs'!K9*Other_ffish_local+'Intermediate calcs'!L9*Other_ffish_regnl)*VLOOKUP(IF(ISBLANK($A54),$B54,$A54),Radionuclide_specific,9,FALSE)*VLOOKUP($B$49,Other_regional_data,2,FALSE)</f>
        <v>1.8464888980626496E-12</v>
      </c>
      <c r="D54" s="48">
        <f>('Intermediate calcs'!M9*Other_fcrust_local+'Intermediate calcs'!N9*Other_fcrust_regnl)*VLOOKUP(IF(ISBLANK($A54),$B54,$A54),Radionuclide_specific,9,FALSE)*VLOOKUP($B$49,Other_regional_data,3,FALSE)</f>
        <v>7.4721405711863808E-12</v>
      </c>
      <c r="E54" s="47">
        <f>('Intermediate calcs'!O9*Other_fmollusc_local+'Intermediate calcs'!P9*Other_fmollusc_regnl)*VLOOKUP(IF(ISBLANK($A54),$B54,$A54),Radionuclide_specific,9,FALSE)*VLOOKUP($B$49,Other_regional_data,4,FALSE)</f>
        <v>1.3013822711309838E-10</v>
      </c>
      <c r="F54" s="39">
        <f t="shared" ref="F54:F55" si="16">SUM(C54:E54)</f>
        <v>1.394568565823474E-10</v>
      </c>
      <c r="G54" s="104">
        <f>IF(ISBLANK(A54),'Intermediate calcs'!Q9*VLOOKUP(B54,Radionuclide_specific,8,FALSE)*Other_O_beach,'Intermediate calcs'!Q9*VLOOKUP(A54,Radionuclide_specific,8,FALSE)*Other_O_beach)</f>
        <v>5.166108727810625E-9</v>
      </c>
      <c r="H54" s="39">
        <f t="shared" ref="H54:H55" si="17">F54+G54</f>
        <v>5.3055655843929723E-9</v>
      </c>
    </row>
    <row r="55" spans="1:8">
      <c r="A55" s="4" t="s">
        <v>179</v>
      </c>
      <c r="B55" s="4"/>
      <c r="C55" s="47">
        <f>('Intermediate calcs'!K10*Other_ffish_local+'Intermediate calcs'!L10*Other_ffish_regnl)*VLOOKUP(IF(ISBLANK($A55),$B55,$A55),Radionuclide_specific,9,FALSE)*VLOOKUP($B$49,Other_regional_data,2,FALSE)</f>
        <v>1.1895575804506273E-12</v>
      </c>
      <c r="D55" s="48">
        <f>('Intermediate calcs'!M10*Other_fcrust_local+'Intermediate calcs'!N10*Other_fcrust_regnl)*VLOOKUP(IF(ISBLANK($A55),$B55,$A55),Radionuclide_specific,9,FALSE)*VLOOKUP($B$49,Other_regional_data,3,FALSE)</f>
        <v>9.6276851921213807E-12</v>
      </c>
      <c r="E55" s="47">
        <f>('Intermediate calcs'!O10*Other_fmollusc_local+'Intermediate calcs'!P10*Other_fmollusc_regnl)*VLOOKUP(IF(ISBLANK($A55),$B55,$A55),Radionuclide_specific,9,FALSE)*VLOOKUP($B$49,Other_regional_data,4,FALSE)</f>
        <v>4.7908623092067741E-11</v>
      </c>
      <c r="F55" s="39">
        <f t="shared" si="16"/>
        <v>5.8725865864639743E-11</v>
      </c>
      <c r="G55" s="104">
        <f>IF(ISBLANK(A55),'Intermediate calcs'!Q10*VLOOKUP(B55,Radionuclide_specific,8,FALSE)*Other_O_beach,'Intermediate calcs'!Q10*VLOOKUP(A55,Radionuclide_specific,8,FALSE)*Other_O_beach)</f>
        <v>8.0019437009247035E-10</v>
      </c>
      <c r="H55" s="39">
        <f t="shared" si="17"/>
        <v>8.5892023595711009E-10</v>
      </c>
    </row>
    <row r="56" spans="1:8">
      <c r="A56" s="4" t="s">
        <v>11</v>
      </c>
      <c r="B56" s="4"/>
      <c r="C56" s="47">
        <f>('Intermediate calcs'!K11*Other_ffish_local+'Intermediate calcs'!L11*Other_ffish_regnl)*VLOOKUP(IF(ISBLANK($A56),$B56,$A56),Radionuclide_specific,9,FALSE)*VLOOKUP($B$49,Other_regional_data,2,FALSE)</f>
        <v>6.3979777356575712E-12</v>
      </c>
      <c r="D56" s="48">
        <f>('Intermediate calcs'!M11*Other_fcrust_local+'Intermediate calcs'!N11*Other_fcrust_regnl)*VLOOKUP(IF(ISBLANK($A56),$B56,$A56),Radionuclide_specific,9,FALSE)*VLOOKUP($B$49,Other_regional_data,3,FALSE)</f>
        <v>5.1780147302967949E-11</v>
      </c>
      <c r="E56" s="47">
        <f>('Intermediate calcs'!O11*Other_fmollusc_local+'Intermediate calcs'!P11*Other_fmollusc_regnl)*VLOOKUP(IF(ISBLANK($A56),$B56,$A56),Radionuclide_specific,9,FALSE)*VLOOKUP($B$49,Other_regional_data,4,FALSE)</f>
        <v>2.5766479805755203E-10</v>
      </c>
      <c r="F56" s="39">
        <f t="shared" si="14"/>
        <v>3.1584292309617756E-10</v>
      </c>
      <c r="G56" s="104">
        <f>IF(ISBLANK(A56),'Intermediate calcs'!Q11*VLOOKUP(B56,Radionuclide_specific,8,FALSE)*Other_O_beach,'Intermediate calcs'!Q11*VLOOKUP(A56,Radionuclide_specific,8,FALSE)*Other_O_beach)</f>
        <v>2.329033835320013E-9</v>
      </c>
      <c r="H56" s="39">
        <f t="shared" si="15"/>
        <v>2.6448767584161908E-9</v>
      </c>
    </row>
    <row r="57" spans="1:8">
      <c r="A57" s="4" t="s">
        <v>181</v>
      </c>
      <c r="B57" s="4"/>
      <c r="C57" s="47">
        <f>('Intermediate calcs'!K12*Other_ffish_local+'Intermediate calcs'!L12*Other_ffish_regnl)*VLOOKUP(IF(ISBLANK($A57),$B57,$A57),Radionuclide_specific,9,FALSE)*VLOOKUP($B$49,Other_regional_data,2,FALSE)</f>
        <v>1.0034666093296556E-11</v>
      </c>
      <c r="D57" s="48">
        <f>('Intermediate calcs'!M12*Other_fcrust_local+'Intermediate calcs'!N12*Other_fcrust_regnl)*VLOOKUP(IF(ISBLANK($A57),$B57,$A57),Radionuclide_specific,9,FALSE)*VLOOKUP($B$49,Other_regional_data,3,FALSE)</f>
        <v>2.4364270395015137E-9</v>
      </c>
      <c r="E57" s="47">
        <f>('Intermediate calcs'!O12*Other_fmollusc_local+'Intermediate calcs'!P12*Other_fmollusc_regnl)*VLOOKUP(IF(ISBLANK($A57),$B57,$A57),Radionuclide_specific,9,FALSE)*VLOOKUP($B$49,Other_regional_data,4,FALSE)</f>
        <v>1.1315714861640126E-9</v>
      </c>
      <c r="F57" s="39">
        <f t="shared" ref="F57" si="18">SUM(C57:E57)</f>
        <v>3.5780331917588228E-9</v>
      </c>
      <c r="G57" s="104">
        <f>IF(ISBLANK(A57),'Intermediate calcs'!Q12*VLOOKUP(B57,Radionuclide_specific,8,FALSE)*Other_O_beach,'Intermediate calcs'!Q12*VLOOKUP(A57,Radionuclide_specific,8,FALSE)*Other_O_beach)</f>
        <v>1.2234979235551998E-10</v>
      </c>
      <c r="H57" s="39">
        <f t="shared" ref="H57" si="19">F57+G57</f>
        <v>3.7003829841143426E-9</v>
      </c>
    </row>
    <row r="58" spans="1:8">
      <c r="A58" s="4" t="s">
        <v>17</v>
      </c>
      <c r="B58" s="4"/>
      <c r="C58" s="47">
        <f>('Intermediate calcs'!K13*Other_ffish_local+'Intermediate calcs'!L13*Other_ffish_regnl)*VLOOKUP(IF(ISBLANK($A58),$B58,$A58),Radionuclide_specific,9,FALSE)*VLOOKUP($B$49,Other_regional_data,2,FALSE)</f>
        <v>2.2758105276102046E-13</v>
      </c>
      <c r="D58" s="48">
        <f>('Intermediate calcs'!M13*Other_fcrust_local+'Intermediate calcs'!N13*Other_fcrust_regnl)*VLOOKUP(IF(ISBLANK($A58),$B58,$A58),Radionuclide_specific,9,FALSE)*VLOOKUP($B$49,Other_regional_data,3,FALSE)</f>
        <v>3.0697386809041925E-13</v>
      </c>
      <c r="E58" s="47">
        <f>('Intermediate calcs'!O13*Other_fmollusc_local+'Intermediate calcs'!P13*Other_fmollusc_regnl)*VLOOKUP(IF(ISBLANK($A58),$B58,$A58),Radionuclide_specific,9,FALSE)*VLOOKUP($B$49,Other_regional_data,4,FALSE)</f>
        <v>1.0692795346325885E-12</v>
      </c>
      <c r="F58" s="39">
        <f t="shared" si="14"/>
        <v>1.6038344554840283E-12</v>
      </c>
      <c r="G58" s="104">
        <f>IF(ISBLANK(A58),'Intermediate calcs'!Q13*VLOOKUP(B58,Radionuclide_specific,8,FALSE)*Other_O_beach,'Intermediate calcs'!Q13*VLOOKUP(A58,Radionuclide_specific,8,FALSE)*Other_O_beach)</f>
        <v>4.4632127455485426E-17</v>
      </c>
      <c r="H58" s="39">
        <f t="shared" si="15"/>
        <v>1.6038790876114839E-12</v>
      </c>
    </row>
    <row r="59" spans="1:8">
      <c r="A59" s="4"/>
      <c r="B59" s="4" t="s">
        <v>66</v>
      </c>
      <c r="C59" s="47">
        <v>0</v>
      </c>
      <c r="D59" s="48">
        <v>0</v>
      </c>
      <c r="E59" s="47">
        <v>0</v>
      </c>
      <c r="F59" s="39">
        <f t="shared" si="14"/>
        <v>0</v>
      </c>
      <c r="G59" s="104">
        <f>IF(ISBLANK(A59),'Intermediate calcs'!Q14*VLOOKUP(B59,Radionuclide_specific,8,FALSE)*Other_O_beach,'Intermediate calcs'!Q14*VLOOKUP(A59,Radionuclide_specific,8,FALSE)*Other_O_beach)</f>
        <v>2.993618304941096E-15</v>
      </c>
      <c r="H59" s="39">
        <f t="shared" si="15"/>
        <v>2.993618304941096E-15</v>
      </c>
    </row>
    <row r="60" spans="1:8">
      <c r="A60" s="4" t="s">
        <v>58</v>
      </c>
      <c r="B60" s="4"/>
      <c r="C60" s="47">
        <f>('Intermediate calcs'!K15*Other_ffish_local+'Intermediate calcs'!L15*Other_ffish_regnl)*VLOOKUP(IF(ISBLANK($A60),$B60,$A60),Radionuclide_specific,9,FALSE)*VLOOKUP($B$49,Other_regional_data,2,FALSE)</f>
        <v>3.6634418906255592E-14</v>
      </c>
      <c r="D60" s="48">
        <f>('Intermediate calcs'!M15*Other_fcrust_local+'Intermediate calcs'!N15*Other_fcrust_regnl)*VLOOKUP(IF(ISBLANK($A60),$B60,$A60),Radionuclide_specific,9,FALSE)*VLOOKUP($B$49,Other_regional_data,3,FALSE)</f>
        <v>1.4824698677432606E-12</v>
      </c>
      <c r="E60" s="47">
        <f>('Intermediate calcs'!O15*Other_fmollusc_local+'Intermediate calcs'!P15*Other_fmollusc_regnl)*VLOOKUP(IF(ISBLANK($A60),$B60,$A60),Radionuclide_specific,9,FALSE)*VLOOKUP($B$49,Other_regional_data,4,FALSE)</f>
        <v>1.2909687558652669E-11</v>
      </c>
      <c r="F60" s="39">
        <f t="shared" si="14"/>
        <v>1.4428791845302185E-11</v>
      </c>
      <c r="G60" s="104">
        <f>IF(ISBLANK(A60),'Intermediate calcs'!Q15*VLOOKUP(B60,Radionuclide_specific,8,FALSE)*Other_O_beach,'Intermediate calcs'!Q15*VLOOKUP(A60,Radionuclide_specific,8,FALSE)*Other_O_beach)</f>
        <v>0</v>
      </c>
      <c r="H60" s="39">
        <f t="shared" si="15"/>
        <v>1.4428791845302185E-11</v>
      </c>
    </row>
    <row r="61" spans="1:8">
      <c r="A61" s="4"/>
      <c r="B61" s="4" t="s">
        <v>67</v>
      </c>
      <c r="C61" s="47">
        <v>0</v>
      </c>
      <c r="D61" s="48">
        <v>0</v>
      </c>
      <c r="E61" s="47">
        <v>0</v>
      </c>
      <c r="F61" s="39">
        <f t="shared" si="14"/>
        <v>0</v>
      </c>
      <c r="G61" s="104">
        <f>IF(ISBLANK(A61),'Intermediate calcs'!Q16*VLOOKUP(B61,Radionuclide_specific,8,FALSE)*Other_O_beach,'Intermediate calcs'!Q16*VLOOKUP(A61,Radionuclide_specific,8,FALSE)*Other_O_beach)</f>
        <v>4.5342692323716181E-11</v>
      </c>
      <c r="H61" s="39">
        <f t="shared" si="15"/>
        <v>4.5342692323716181E-11</v>
      </c>
    </row>
    <row r="62" spans="1:8">
      <c r="A62" s="4" t="s">
        <v>59</v>
      </c>
      <c r="B62" s="4"/>
      <c r="C62" s="47">
        <f>('Intermediate calcs'!K17*Other_ffish_local+'Intermediate calcs'!L17*Other_ffish_regnl)*VLOOKUP(IF(ISBLANK($A62),$B62,$A62),Radionuclide_specific,9,FALSE)*VLOOKUP($B$49,Other_regional_data,2,FALSE)</f>
        <v>2.6853087820924438E-12</v>
      </c>
      <c r="D62" s="48">
        <f>('Intermediate calcs'!M17*Other_fcrust_local+'Intermediate calcs'!N17*Other_fcrust_regnl)*VLOOKUP(IF(ISBLANK($A62),$B62,$A62),Radionuclide_specific,9,FALSE)*VLOOKUP($B$49,Other_regional_data,3,FALSE)</f>
        <v>7.2441749232294666E-13</v>
      </c>
      <c r="E62" s="47">
        <f>('Intermediate calcs'!O17*Other_fmollusc_local+'Intermediate calcs'!P17*Other_fmollusc_regnl)*VLOOKUP(IF(ISBLANK($A62),$B62,$A62),Radionuclide_specific,9,FALSE)*VLOOKUP($B$49,Other_regional_data,4,FALSE)</f>
        <v>4.2055957612360843E-12</v>
      </c>
      <c r="F62" s="39">
        <f t="shared" si="14"/>
        <v>7.6153220356514742E-12</v>
      </c>
      <c r="G62" s="104">
        <f>IF(ISBLANK(A62),'Intermediate calcs'!Q17*VLOOKUP(B62,Radionuclide_specific,8,FALSE)*Other_O_beach,'Intermediate calcs'!Q17*VLOOKUP(A62,Radionuclide_specific,8,FALSE)*Other_O_beach)</f>
        <v>4.6488766455537044E-15</v>
      </c>
      <c r="H62" s="39">
        <f t="shared" si="15"/>
        <v>7.6199709122970281E-12</v>
      </c>
    </row>
    <row r="63" spans="1:8">
      <c r="A63" s="4" t="s">
        <v>187</v>
      </c>
      <c r="B63" s="4"/>
      <c r="C63" s="47">
        <f>('Intermediate calcs'!K18*Other_ffish_local+'Intermediate calcs'!L18*Other_ffish_regnl)*VLOOKUP(IF(ISBLANK($A63),$B63,$A63),Radionuclide_specific,9,FALSE)*VLOOKUP($B$49,Other_regional_data,2,FALSE)</f>
        <v>1.8971966753786455E-14</v>
      </c>
      <c r="D63" s="48">
        <f>('Intermediate calcs'!M18*Other_fcrust_local+'Intermediate calcs'!N18*Other_fcrust_regnl)*VLOOKUP(IF(ISBLANK($A63),$B63,$A63),Radionuclide_specific,9,FALSE)*VLOOKUP($B$49,Other_regional_data,3,FALSE)</f>
        <v>5.1183774052139405E-15</v>
      </c>
      <c r="E63" s="47">
        <f>('Intermediate calcs'!O18*Other_fmollusc_local+'Intermediate calcs'!P18*Other_fmollusc_regnl)*VLOOKUP(IF(ISBLANK($A63),$B63,$A63),Radionuclide_specific,9,FALSE)*VLOOKUP($B$49,Other_regional_data,4,FALSE)</f>
        <v>2.9714669438404499E-14</v>
      </c>
      <c r="F63" s="39">
        <f t="shared" ref="F63" si="20">SUM(C63:E63)</f>
        <v>5.3805013597404895E-14</v>
      </c>
      <c r="G63" s="104">
        <f>IF(ISBLANK(A63),'Intermediate calcs'!Q18*VLOOKUP(B63,Radionuclide_specific,8,FALSE)*Other_O_beach,'Intermediate calcs'!Q18*VLOOKUP(A63,Radionuclide_specific,8,FALSE)*Other_O_beach)</f>
        <v>3.3722585266983526E-14</v>
      </c>
      <c r="H63" s="39">
        <f t="shared" ref="H63" si="21">F63+G63</f>
        <v>8.7527598864388415E-14</v>
      </c>
    </row>
    <row r="64" spans="1:8">
      <c r="A64" s="4" t="s">
        <v>154</v>
      </c>
      <c r="B64" s="4"/>
      <c r="C64" s="47">
        <f>('Intermediate calcs'!K19*Other_ffish_local+'Intermediate calcs'!L19*Other_ffish_regnl)*VLOOKUP(IF(ISBLANK($A64),$B64,$A64),Radionuclide_specific,9,FALSE)*VLOOKUP($B$49,Other_regional_data,2,FALSE)</f>
        <v>5.0630003618351741E-12</v>
      </c>
      <c r="D64" s="48">
        <f>('Intermediate calcs'!M19*Other_fcrust_local+'Intermediate calcs'!N19*Other_fcrust_regnl)*VLOOKUP(IF(ISBLANK($A64),$B64,$A64),Radionuclide_specific,9,FALSE)*VLOOKUP($B$49,Other_regional_data,3,FALSE)</f>
        <v>2.0488042644718345E-12</v>
      </c>
      <c r="E64" s="47">
        <f>('Intermediate calcs'!O19*Other_fmollusc_local+'Intermediate calcs'!P19*Other_fmollusc_regnl)*VLOOKUP(IF(ISBLANK($A64),$B64,$A64),Radionuclide_specific,9,FALSE)*VLOOKUP($B$49,Other_regional_data,4,FALSE)</f>
        <v>4.2819497648361812E-12</v>
      </c>
      <c r="F64" s="39">
        <f t="shared" ref="F64" si="22">SUM(C64:E64)</f>
        <v>1.1393754391143191E-11</v>
      </c>
      <c r="G64" s="104">
        <f>IF(ISBLANK(A64),'Intermediate calcs'!Q19*VLOOKUP(B64,Radionuclide_specific,8,FALSE)*Other_O_beach,'Intermediate calcs'!Q19*VLOOKUP(A64,Radionuclide_specific,8,FALSE)*Other_O_beach)</f>
        <v>1.9807923654631005E-11</v>
      </c>
      <c r="H64" s="39">
        <f t="shared" ref="H64" si="23">F64+G64</f>
        <v>3.1201678045774196E-11</v>
      </c>
    </row>
    <row r="65" spans="1:8">
      <c r="A65" s="4" t="s">
        <v>12</v>
      </c>
      <c r="B65" s="4"/>
      <c r="C65" s="47">
        <f>('Intermediate calcs'!K20*Other_ffish_local+'Intermediate calcs'!L20*Other_ffish_regnl)*VLOOKUP(IF(ISBLANK($A65),$B65,$A65),Radionuclide_specific,9,FALSE)*VLOOKUP($B$49,Other_regional_data,2,FALSE)</f>
        <v>3.5183255620999474E-12</v>
      </c>
      <c r="D65" s="48">
        <f>('Intermediate calcs'!M20*Other_fcrust_local+'Intermediate calcs'!N20*Other_fcrust_regnl)*VLOOKUP(IF(ISBLANK($A65),$B65,$A65),Radionuclide_specific,9,FALSE)*VLOOKUP($B$49,Other_regional_data,3,FALSE)</f>
        <v>1.4237133757526967E-12</v>
      </c>
      <c r="E65" s="47">
        <f>('Intermediate calcs'!O20*Other_fmollusc_local+'Intermediate calcs'!P20*Other_fmollusc_regnl)*VLOOKUP(IF(ISBLANK($A65),$B65,$A65),Radionuclide_specific,9,FALSE)*VLOOKUP($B$49,Other_regional_data,4,FALSE)</f>
        <v>2.9755254126581762E-12</v>
      </c>
      <c r="F65" s="39">
        <f t="shared" si="14"/>
        <v>7.9175643505108209E-12</v>
      </c>
      <c r="G65" s="104">
        <f>IF(ISBLANK(A65),'Intermediate calcs'!Q20*VLOOKUP(B65,Radionuclide_specific,8,FALSE)*Other_O_beach,'Intermediate calcs'!Q20*VLOOKUP(A65,Radionuclide_specific,8,FALSE)*Other_O_beach)</f>
        <v>4.0642533356876397E-14</v>
      </c>
      <c r="H65" s="39">
        <f t="shared" si="15"/>
        <v>7.9582068838676965E-12</v>
      </c>
    </row>
    <row r="66" spans="1:8">
      <c r="A66" s="4"/>
      <c r="B66" s="4" t="s">
        <v>68</v>
      </c>
      <c r="C66" s="47">
        <v>0</v>
      </c>
      <c r="D66" s="48">
        <v>0</v>
      </c>
      <c r="E66" s="47">
        <v>0</v>
      </c>
      <c r="F66" s="39">
        <f t="shared" si="14"/>
        <v>0</v>
      </c>
      <c r="G66" s="104">
        <f>IF(ISBLANK(A66),'Intermediate calcs'!Q21*VLOOKUP(B66,Radionuclide_specific,8,FALSE)*Other_O_beach,'Intermediate calcs'!Q21*VLOOKUP(A66,Radionuclide_specific,8,FALSE)*Other_O_beach)</f>
        <v>7.4452499550820543E-12</v>
      </c>
      <c r="H66" s="39">
        <f t="shared" si="15"/>
        <v>7.4452499550820543E-12</v>
      </c>
    </row>
    <row r="67" spans="1:8">
      <c r="A67" s="4" t="s">
        <v>22</v>
      </c>
      <c r="B67" s="4"/>
      <c r="C67" s="47">
        <f>('Intermediate calcs'!K22*Other_ffish_local+'Intermediate calcs'!L22*Other_ffish_regnl)*VLOOKUP(IF(ISBLANK($A67),$B67,$A67),Radionuclide_specific,9,FALSE)*VLOOKUP($B$49,Other_regional_data,2,FALSE)</f>
        <v>3.7286084307154207E-10</v>
      </c>
      <c r="D67" s="48">
        <f>('Intermediate calcs'!M22*Other_fcrust_local+'Intermediate calcs'!N22*Other_fcrust_regnl)*VLOOKUP(IF(ISBLANK($A67),$B67,$A67),Radionuclide_specific,9,FALSE)*VLOOKUP($B$49,Other_regional_data,3,FALSE)</f>
        <v>1.3579294120366492E-7</v>
      </c>
      <c r="E67" s="47">
        <f>('Intermediate calcs'!O22*Other_fmollusc_local+'Intermediate calcs'!P22*Other_fmollusc_regnl)*VLOOKUP(IF(ISBLANK($A67),$B67,$A67),Radionuclide_specific,9,FALSE)*VLOOKUP($B$49,Other_regional_data,4,FALSE)</f>
        <v>1.3139067457280582E-7</v>
      </c>
      <c r="F67" s="39">
        <f t="shared" si="14"/>
        <v>2.6755647661954231E-7</v>
      </c>
      <c r="G67" s="104">
        <f>IF(ISBLANK(A67),'Intermediate calcs'!Q22*VLOOKUP(B67,Radionuclide_specific,8,FALSE)*Other_O_beach,'Intermediate calcs'!Q22*VLOOKUP(A67,Radionuclide_specific,8,FALSE)*Other_O_beach)</f>
        <v>7.2261268468079189E-13</v>
      </c>
      <c r="H67" s="39">
        <f t="shared" si="15"/>
        <v>2.67557199232227E-7</v>
      </c>
    </row>
    <row r="68" spans="1:8">
      <c r="A68" s="4"/>
      <c r="B68" s="4" t="s">
        <v>23</v>
      </c>
      <c r="C68" s="47">
        <f>('Intermediate calcs'!K23*Other_ffish_local+'Intermediate calcs'!L23*Other_ffish_regnl)*VLOOKUP(IF(ISBLANK($A68),$B68,$A68),Radionuclide_specific,9,FALSE)*VLOOKUP($B$49,Other_regional_data,2,FALSE)</f>
        <v>7.0249144346812265E-14</v>
      </c>
      <c r="D68" s="48">
        <f>('Intermediate calcs'!M23*Other_fcrust_local+'Intermediate calcs'!N23*Other_fcrust_regnl)*VLOOKUP(IF(ISBLANK($A68),$B68,$A68),Radionuclide_specific,9,FALSE)*VLOOKUP($B$49,Other_regional_data,3,FALSE)</f>
        <v>2.8426863698029698E-12</v>
      </c>
      <c r="E68" s="47">
        <f>('Intermediate calcs'!O23*Other_fmollusc_local+'Intermediate calcs'!P23*Other_fmollusc_regnl)*VLOOKUP(IF(ISBLANK($A68),$B68,$A68),Radionuclide_specific,9,FALSE)*VLOOKUP($B$49,Other_regional_data,4,FALSE)</f>
        <v>4.9509529549173211E-12</v>
      </c>
      <c r="F68" s="39">
        <f t="shared" si="14"/>
        <v>7.8638884690671026E-12</v>
      </c>
      <c r="G68" s="104">
        <f>IF(ISBLANK(A68),'Intermediate calcs'!Q23*VLOOKUP(B68,Radionuclide_specific,8,FALSE)*Other_O_beach,'Intermediate calcs'!Q23*VLOOKUP(A68,Radionuclide_specific,8,FALSE)*Other_O_beach)</f>
        <v>1.1907842832063754E-11</v>
      </c>
      <c r="H68" s="39">
        <f t="shared" si="15"/>
        <v>1.9771731301130857E-11</v>
      </c>
    </row>
    <row r="69" spans="1:8">
      <c r="A69" s="4"/>
      <c r="B69" s="4" t="s">
        <v>19</v>
      </c>
      <c r="C69" s="47">
        <f>('Intermediate calcs'!K24*Other_ffish_local+'Intermediate calcs'!L24*Other_ffish_regnl)*VLOOKUP(IF(ISBLANK($A69),$B69,$A69),Radionuclide_specific,9,FALSE)*VLOOKUP($B$49,Other_regional_data,2,FALSE)</f>
        <v>6.4845364012442096E-9</v>
      </c>
      <c r="D69" s="48">
        <f>('Intermediate calcs'!M24*Other_fcrust_local+'Intermediate calcs'!N24*Other_fcrust_regnl)*VLOOKUP(IF(ISBLANK($A69),$B69,$A69),Radionuclide_specific,9,FALSE)*VLOOKUP($B$49,Other_regional_data,3,FALSE)</f>
        <v>5.2480363750208668E-8</v>
      </c>
      <c r="E69" s="47">
        <f>('Intermediate calcs'!O24*Other_fmollusc_local+'Intermediate calcs'!P24*Other_fmollusc_regnl)*VLOOKUP(IF(ISBLANK($A69),$B69,$A69),Radionuclide_specific,9,FALSE)*VLOOKUP($B$49,Other_regional_data,4,FALSE)</f>
        <v>9.1402208398473601E-8</v>
      </c>
      <c r="F69" s="39">
        <f t="shared" si="14"/>
        <v>1.5036710854992649E-7</v>
      </c>
      <c r="G69" s="104">
        <f>IF(ISBLANK(A69),'Intermediate calcs'!Q24*VLOOKUP(B69,Radionuclide_specific,8,FALSE)*Other_O_beach,'Intermediate calcs'!Q24*VLOOKUP(A69,Radionuclide_specific,8,FALSE)*Other_O_beach)</f>
        <v>2.7445711826608489E-15</v>
      </c>
      <c r="H69" s="39">
        <f t="shared" si="15"/>
        <v>1.5036711129449768E-7</v>
      </c>
    </row>
    <row r="70" spans="1:8">
      <c r="A70" s="4" t="s">
        <v>19</v>
      </c>
      <c r="B70" s="4"/>
      <c r="C70" s="47">
        <f>('Intermediate calcs'!K25*Other_ffish_local+'Intermediate calcs'!L25*Other_ffish_regnl)*VLOOKUP(IF(ISBLANK($A70),$B70,$A70),Radionuclide_specific,9,FALSE)*VLOOKUP($B$49,Other_regional_data,2,FALSE)</f>
        <v>5.9518284755137276E-9</v>
      </c>
      <c r="D70" s="48">
        <f>('Intermediate calcs'!M25*Other_fcrust_local+'Intermediate calcs'!N25*Other_fcrust_regnl)*VLOOKUP(IF(ISBLANK($A70),$B70,$A70),Radionuclide_specific,9,FALSE)*VLOOKUP($B$49,Other_regional_data,3,FALSE)</f>
        <v>4.8170749495491779E-8</v>
      </c>
      <c r="E70" s="47">
        <f>('Intermediate calcs'!O25*Other_fmollusc_local+'Intermediate calcs'!P25*Other_fmollusc_regnl)*VLOOKUP(IF(ISBLANK($A70),$B70,$A70),Radionuclide_specific,9,FALSE)*VLOOKUP($B$49,Other_regional_data,4,FALSE)</f>
        <v>8.3896386561918609E-8</v>
      </c>
      <c r="F70" s="39">
        <f t="shared" si="14"/>
        <v>1.3801896453292411E-7</v>
      </c>
      <c r="G70" s="104">
        <f>IF(ISBLANK(A70),'Intermediate calcs'!Q25*VLOOKUP(B70,Radionuclide_specific,8,FALSE)*Other_O_beach,'Intermediate calcs'!Q25*VLOOKUP(A70,Radionuclide_specific,8,FALSE)*Other_O_beach)</f>
        <v>5.0383816522984996E-13</v>
      </c>
      <c r="H70" s="39">
        <f t="shared" si="15"/>
        <v>1.3801946837108933E-7</v>
      </c>
    </row>
    <row r="71" spans="1:8">
      <c r="A71" s="4" t="s">
        <v>14</v>
      </c>
      <c r="B71" s="4"/>
      <c r="C71" s="47">
        <f>('Intermediate calcs'!K26*Other_ffish_local+'Intermediate calcs'!L26*Other_ffish_regnl)*VLOOKUP(IF(ISBLANK($A71),$B71,$A71),Radionuclide_specific,9,FALSE)*VLOOKUP($B$49,Other_regional_data,2,FALSE)</f>
        <v>7.5894873931939377E-11</v>
      </c>
      <c r="D71" s="48">
        <f>('Intermediate calcs'!M26*Other_fcrust_local+'Intermediate calcs'!N26*Other_fcrust_regnl)*VLOOKUP(IF(ISBLANK($A71),$B71,$A71),Radionuclide_specific,9,FALSE)*VLOOKUP($B$49,Other_regional_data,3,FALSE)</f>
        <v>6.1422629892423261E-11</v>
      </c>
      <c r="E71" s="47">
        <f>('Intermediate calcs'!O26*Other_fmollusc_local+'Intermediate calcs'!P26*Other_fmollusc_regnl)*VLOOKUP(IF(ISBLANK($A71),$B71,$A71),Radionuclide_specific,9,FALSE)*VLOOKUP($B$49,Other_regional_data,4,FALSE)</f>
        <v>1.0697646922821228E-10</v>
      </c>
      <c r="F71" s="39">
        <f t="shared" si="14"/>
        <v>2.442939730525749E-10</v>
      </c>
      <c r="G71" s="104">
        <f>IF(ISBLANK(A71),'Intermediate calcs'!Q26*VLOOKUP(B71,Radionuclide_specific,8,FALSE)*Other_O_beach,'Intermediate calcs'!Q26*VLOOKUP(A71,Radionuclide_specific,8,FALSE)*Other_O_beach)</f>
        <v>4.1589333886526097E-14</v>
      </c>
      <c r="H71" s="39">
        <f t="shared" si="15"/>
        <v>2.4433556238646144E-10</v>
      </c>
    </row>
    <row r="72" spans="1:8">
      <c r="A72" s="4"/>
      <c r="B72" s="4" t="s">
        <v>24</v>
      </c>
      <c r="C72" s="47">
        <f>('Intermediate calcs'!K27*Other_ffish_local+'Intermediate calcs'!L27*Other_ffish_regnl)*VLOOKUP(IF(ISBLANK($A72),$B72,$A72),Radionuclide_specific,9,FALSE)*VLOOKUP($B$49,Other_regional_data,2,FALSE)</f>
        <v>0</v>
      </c>
      <c r="D72" s="48">
        <f>('Intermediate calcs'!M27*Other_fcrust_local+'Intermediate calcs'!N27*Other_fcrust_regnl)*VLOOKUP(IF(ISBLANK($A72),$B72,$A72),Radionuclide_specific,9,FALSE)*VLOOKUP($B$49,Other_regional_data,3,FALSE)</f>
        <v>0</v>
      </c>
      <c r="E72" s="47">
        <f>('Intermediate calcs'!O27*Other_fmollusc_local+'Intermediate calcs'!P27*Other_fmollusc_regnl)*VLOOKUP(IF(ISBLANK($A72),$B72,$A72),Radionuclide_specific,9,FALSE)*VLOOKUP($B$49,Other_regional_data,4,FALSE)</f>
        <v>0</v>
      </c>
      <c r="F72" s="39">
        <f t="shared" si="14"/>
        <v>0</v>
      </c>
      <c r="G72" s="104">
        <f>IF(ISBLANK(A72),'Intermediate calcs'!Q27*VLOOKUP(B72,Radionuclide_specific,8,FALSE)*Other_O_beach,'Intermediate calcs'!Q27*VLOOKUP(A72,Radionuclide_specific,8,FALSE)*Other_O_beach)</f>
        <v>0</v>
      </c>
      <c r="H72" s="39">
        <f t="shared" si="15"/>
        <v>0</v>
      </c>
    </row>
    <row r="73" spans="1:8">
      <c r="A73" s="4"/>
      <c r="B73" s="4" t="s">
        <v>25</v>
      </c>
      <c r="C73" s="47">
        <f>('Intermediate calcs'!K28*Other_ffish_local+'Intermediate calcs'!L28*Other_ffish_regnl)*VLOOKUP(IF(ISBLANK($A73),$B73,$A73),Radionuclide_specific,9,FALSE)*VLOOKUP($B$49,Other_regional_data,2,FALSE)</f>
        <v>0</v>
      </c>
      <c r="D73" s="48">
        <f>('Intermediate calcs'!M28*Other_fcrust_local+'Intermediate calcs'!N28*Other_fcrust_regnl)*VLOOKUP(IF(ISBLANK($A73),$B73,$A73),Radionuclide_specific,9,FALSE)*VLOOKUP($B$49,Other_regional_data,3,FALSE)</f>
        <v>0</v>
      </c>
      <c r="E73" s="47">
        <f>('Intermediate calcs'!O28*Other_fmollusc_local+'Intermediate calcs'!P28*Other_fmollusc_regnl)*VLOOKUP(IF(ISBLANK($A73),$B73,$A73),Radionuclide_specific,9,FALSE)*VLOOKUP($B$49,Other_regional_data,4,FALSE)</f>
        <v>0</v>
      </c>
      <c r="F73" s="39">
        <f t="shared" si="14"/>
        <v>0</v>
      </c>
      <c r="G73" s="104">
        <f>IF(ISBLANK(A73),'Intermediate calcs'!Q28*VLOOKUP(B73,Radionuclide_specific,8,FALSE)*Other_O_beach,'Intermediate calcs'!Q28*VLOOKUP(A73,Radionuclide_specific,8,FALSE)*Other_O_beach)</f>
        <v>5.8946584526565621E-17</v>
      </c>
      <c r="H73" s="39">
        <f t="shared" si="15"/>
        <v>5.8946584526565621E-17</v>
      </c>
    </row>
    <row r="74" spans="1:8">
      <c r="A74" s="4"/>
      <c r="B74" s="4" t="s">
        <v>26</v>
      </c>
      <c r="C74" s="47">
        <f>('Intermediate calcs'!K29*Other_ffish_local+'Intermediate calcs'!L29*Other_ffish_regnl)*VLOOKUP(IF(ISBLANK($A74),$B74,$A74),Radionuclide_specific,9,FALSE)*VLOOKUP($B$49,Other_regional_data,2,FALSE)</f>
        <v>7.5894873931939377E-14</v>
      </c>
      <c r="D74" s="48">
        <f>('Intermediate calcs'!M29*Other_fcrust_local+'Intermediate calcs'!N29*Other_fcrust_regnl)*VLOOKUP(IF(ISBLANK($A74),$B74,$A74),Radionuclide_specific,9,FALSE)*VLOOKUP($B$49,Other_regional_data,3,FALSE)</f>
        <v>2.764018345159046E-11</v>
      </c>
      <c r="E74" s="47">
        <f>('Intermediate calcs'!O29*Other_fmollusc_local+'Intermediate calcs'!P29*Other_fmollusc_regnl)*VLOOKUP(IF(ISBLANK($A74),$B74,$A74),Radionuclide_specific,9,FALSE)*VLOOKUP($B$49,Other_regional_data,4,FALSE)</f>
        <v>2.6744117307053073E-11</v>
      </c>
      <c r="F74" s="39">
        <f t="shared" si="14"/>
        <v>5.4460195632575473E-11</v>
      </c>
      <c r="G74" s="104">
        <f>IF(ISBLANK(A74),'Intermediate calcs'!Q29*VLOOKUP(B74,Radionuclide_specific,8,FALSE)*Other_O_beach,'Intermediate calcs'!Q29*VLOOKUP(A74,Radionuclide_specific,8,FALSE)*Other_O_beach)</f>
        <v>1.6336235896507794E-12</v>
      </c>
      <c r="H74" s="39">
        <f t="shared" si="15"/>
        <v>5.6093819222226251E-11</v>
      </c>
    </row>
    <row r="75" spans="1:8">
      <c r="A75" s="4"/>
      <c r="B75" s="4" t="s">
        <v>27</v>
      </c>
      <c r="C75" s="47">
        <f>('Intermediate calcs'!K30*Other_ffish_local+'Intermediate calcs'!L30*Other_ffish_regnl)*VLOOKUP(IF(ISBLANK($A75),$B75,$A75),Radionuclide_specific,9,FALSE)*VLOOKUP($B$49,Other_regional_data,2,FALSE)</f>
        <v>5.9631686660809497E-15</v>
      </c>
      <c r="D75" s="48">
        <f>('Intermediate calcs'!M30*Other_fcrust_local+'Intermediate calcs'!N30*Other_fcrust_regnl)*VLOOKUP(IF(ISBLANK($A75),$B75,$A75),Radionuclide_specific,9,FALSE)*VLOOKUP($B$49,Other_regional_data,3,FALSE)</f>
        <v>2.4130318886309133E-13</v>
      </c>
      <c r="E75" s="47">
        <f>('Intermediate calcs'!O30*Other_fmollusc_local+'Intermediate calcs'!P30*Other_fmollusc_regnl)*VLOOKUP(IF(ISBLANK($A75),$B75,$A75),Radionuclide_specific,9,FALSE)*VLOOKUP($B$49,Other_regional_data,4,FALSE)</f>
        <v>4.2026470053940532E-13</v>
      </c>
      <c r="F75" s="39">
        <f t="shared" si="14"/>
        <v>6.6753105806857767E-13</v>
      </c>
      <c r="G75" s="104">
        <f>IF(ISBLANK(A75),'Intermediate calcs'!Q30*VLOOKUP(B75,Radionuclide_specific,8,FALSE)*Other_O_beach,'Intermediate calcs'!Q30*VLOOKUP(A75,Radionuclide_specific,8,FALSE)*Other_O_beach)</f>
        <v>9.8017415379046758E-12</v>
      </c>
      <c r="H75" s="39">
        <f t="shared" si="15"/>
        <v>1.0469272595973253E-11</v>
      </c>
    </row>
    <row r="76" spans="1:8">
      <c r="A76" s="4"/>
      <c r="B76" s="4" t="s">
        <v>28</v>
      </c>
      <c r="C76" s="47">
        <f>('Intermediate calcs'!K31*Other_ffish_local+'Intermediate calcs'!L31*Other_ffish_regnl)*VLOOKUP(IF(ISBLANK($A76),$B76,$A76),Radionuclide_specific,9,FALSE)*VLOOKUP($B$49,Other_regional_data,2,FALSE)</f>
        <v>0</v>
      </c>
      <c r="D76" s="48">
        <f>('Intermediate calcs'!M31*Other_fcrust_local+'Intermediate calcs'!N31*Other_fcrust_regnl)*VLOOKUP(IF(ISBLANK($A76),$B76,$A76),Radionuclide_specific,9,FALSE)*VLOOKUP($B$49,Other_regional_data,3,FALSE)</f>
        <v>0</v>
      </c>
      <c r="E76" s="47">
        <f>('Intermediate calcs'!O31*Other_fmollusc_local+'Intermediate calcs'!P31*Other_fmollusc_regnl)*VLOOKUP(IF(ISBLANK($A76),$B76,$A76),Radionuclide_specific,9,FALSE)*VLOOKUP($B$49,Other_regional_data,4,FALSE)</f>
        <v>0</v>
      </c>
      <c r="F76" s="39">
        <f t="shared" si="14"/>
        <v>0</v>
      </c>
      <c r="G76" s="104">
        <f>IF(ISBLANK(A76),'Intermediate calcs'!Q31*VLOOKUP(B76,Radionuclide_specific,8,FALSE)*Other_O_beach,'Intermediate calcs'!Q31*VLOOKUP(A76,Radionuclide_specific,8,FALSE)*Other_O_beach)</f>
        <v>5.3977646108044501E-16</v>
      </c>
      <c r="H76" s="39">
        <f t="shared" si="15"/>
        <v>5.3977646108044501E-16</v>
      </c>
    </row>
    <row r="77" spans="1:8">
      <c r="A77" s="4"/>
      <c r="B77" s="4" t="s">
        <v>22</v>
      </c>
      <c r="C77" s="47">
        <f>('Intermediate calcs'!K32*Other_ffish_local+'Intermediate calcs'!L32*Other_ffish_regnl)*VLOOKUP(IF(ISBLANK($A77),$B77,$A77),Radionuclide_specific,9,FALSE)*VLOOKUP($B$49,Other_regional_data,2,FALSE)</f>
        <v>3.7405330723598687E-10</v>
      </c>
      <c r="D77" s="48">
        <f>('Intermediate calcs'!M32*Other_fcrust_local+'Intermediate calcs'!N32*Other_fcrust_regnl)*VLOOKUP(IF(ISBLANK($A77),$B77,$A77),Radionuclide_specific,9,FALSE)*VLOOKUP($B$49,Other_regional_data,3,FALSE)</f>
        <v>1.3622661843998153E-7</v>
      </c>
      <c r="E77" s="47">
        <f>('Intermediate calcs'!O32*Other_fmollusc_local+'Intermediate calcs'!P32*Other_fmollusc_regnl)*VLOOKUP(IF(ISBLANK($A77),$B77,$A77),Radionuclide_specific,9,FALSE)*VLOOKUP($B$49,Other_regional_data,4,FALSE)</f>
        <v>1.3181029244190441E-7</v>
      </c>
      <c r="F77" s="39">
        <f t="shared" si="14"/>
        <v>2.6841096418912193E-7</v>
      </c>
      <c r="G77" s="104">
        <f>IF(ISBLANK(A77),'Intermediate calcs'!Q32*VLOOKUP(B77,Radionuclide_specific,8,FALSE)*Other_O_beach,'Intermediate calcs'!Q32*VLOOKUP(A77,Radionuclide_specific,8,FALSE)*Other_O_beach)</f>
        <v>1.4498409358150668E-14</v>
      </c>
      <c r="H77" s="39">
        <f t="shared" si="15"/>
        <v>2.684109786875313E-7</v>
      </c>
    </row>
    <row r="78" spans="1:8">
      <c r="A78" s="4"/>
      <c r="B78" s="4" t="s">
        <v>23</v>
      </c>
      <c r="C78" s="47">
        <f>('Intermediate calcs'!K33*Other_ffish_local+'Intermediate calcs'!L33*Other_ffish_regnl)*VLOOKUP(IF(ISBLANK($A78),$B78,$A78),Radionuclide_specific,9,FALSE)*VLOOKUP($B$49,Other_regional_data,2,FALSE)</f>
        <v>7.0473811508229422E-14</v>
      </c>
      <c r="D78" s="48">
        <f>('Intermediate calcs'!M33*Other_fcrust_local+'Intermediate calcs'!N33*Other_fcrust_regnl)*VLOOKUP(IF(ISBLANK($A78),$B78,$A78),Radionuclide_specific,9,FALSE)*VLOOKUP($B$49,Other_regional_data,3,FALSE)</f>
        <v>2.8517649592910796E-12</v>
      </c>
      <c r="E78" s="47">
        <f>('Intermediate calcs'!O33*Other_fmollusc_local+'Intermediate calcs'!P33*Other_fmollusc_regnl)*VLOOKUP(IF(ISBLANK($A78),$B78,$A78),Radionuclide_specific,9,FALSE)*VLOOKUP($B$49,Other_regional_data,4,FALSE)</f>
        <v>4.966764642738427E-12</v>
      </c>
      <c r="F78" s="39">
        <f t="shared" si="14"/>
        <v>7.889003413537736E-12</v>
      </c>
      <c r="G78" s="104">
        <f>IF(ISBLANK(A78),'Intermediate calcs'!Q33*VLOOKUP(B78,Radionuclide_specific,8,FALSE)*Other_O_beach,'Intermediate calcs'!Q33*VLOOKUP(A78,Radionuclide_specific,8,FALSE)*Other_O_beach)</f>
        <v>2.3891744998642649E-13</v>
      </c>
      <c r="H78" s="39">
        <f t="shared" si="15"/>
        <v>8.1279208635241627E-12</v>
      </c>
    </row>
    <row r="79" spans="1:8">
      <c r="A79" s="4"/>
      <c r="B79" s="4" t="s">
        <v>19</v>
      </c>
      <c r="C79" s="47">
        <f>('Intermediate calcs'!K34*Other_ffish_local+'Intermediate calcs'!L34*Other_ffish_regnl)*VLOOKUP(IF(ISBLANK($A79),$B79,$A79),Radionuclide_specific,9,FALSE)*VLOOKUP($B$49,Other_regional_data,2,FALSE)</f>
        <v>6.5052749084519455E-9</v>
      </c>
      <c r="D79" s="48">
        <f>('Intermediate calcs'!M34*Other_fcrust_local+'Intermediate calcs'!N34*Other_fcrust_regnl)*VLOOKUP(IF(ISBLANK($A79),$B79,$A79),Radionuclide_specific,9,FALSE)*VLOOKUP($B$49,Other_regional_data,3,FALSE)</f>
        <v>5.2647968479219927E-8</v>
      </c>
      <c r="E79" s="47">
        <f>('Intermediate calcs'!O34*Other_fmollusc_local+'Intermediate calcs'!P34*Other_fmollusc_regnl)*VLOOKUP(IF(ISBLANK($A79),$B79,$A79),Radionuclide_specific,9,FALSE)*VLOOKUP($B$49,Other_regional_data,4,FALSE)</f>
        <v>9.1694116481324802E-8</v>
      </c>
      <c r="F79" s="39">
        <f t="shared" si="14"/>
        <v>1.5084735986899668E-7</v>
      </c>
      <c r="G79" s="104">
        <f>IF(ISBLANK(A79),'Intermediate calcs'!Q34*VLOOKUP(B79,Radionuclide_specific,8,FALSE)*Other_O_beach,'Intermediate calcs'!Q34*VLOOKUP(A79,Radionuclide_specific,8,FALSE)*Other_O_beach)</f>
        <v>5.5066728501145031E-17</v>
      </c>
      <c r="H79" s="39">
        <f t="shared" si="15"/>
        <v>1.508473599240634E-7</v>
      </c>
    </row>
    <row r="80" spans="1:8">
      <c r="A80" s="4" t="s">
        <v>133</v>
      </c>
      <c r="B80" s="4"/>
      <c r="C80" s="47">
        <f>('Intermediate calcs'!K35*Other_ffish_local+'Intermediate calcs'!L35*Other_ffish_regnl)*VLOOKUP(IF(ISBLANK($A80),$B80,$A80),Radionuclide_specific,9,FALSE)*VLOOKUP($B$49,Other_regional_data,2,FALSE)</f>
        <v>3.4092665617363567E-10</v>
      </c>
      <c r="D80" s="48">
        <f>('Intermediate calcs'!M35*Other_fcrust_local+'Intermediate calcs'!N35*Other_fcrust_regnl)*VLOOKUP(IF(ISBLANK($A80),$B80,$A80),Radionuclide_specific,9,FALSE)*VLOOKUP($B$49,Other_regional_data,3,FALSE)</f>
        <v>4.5986091629002838E-10</v>
      </c>
      <c r="E80" s="47">
        <f>('Intermediate calcs'!O35*Other_fmollusc_local+'Intermediate calcs'!P35*Other_fmollusc_regnl)*VLOOKUP(IF(ISBLANK($A80),$B80,$A80),Radionuclide_specific,9,FALSE)*VLOOKUP($B$49,Other_regional_data,4,FALSE)</f>
        <v>8.0091486227335973E-10</v>
      </c>
      <c r="F80" s="39">
        <f t="shared" ref="F80" si="24">SUM(C80:E80)</f>
        <v>1.6017024347370237E-9</v>
      </c>
      <c r="G80" s="104">
        <f>IF(ISBLANK(A80),'Intermediate calcs'!Q35*VLOOKUP(B80,Radionuclide_specific,8,FALSE)*Other_O_beach,'Intermediate calcs'!Q35*VLOOKUP(A80,Radionuclide_specific,8,FALSE)*Other_O_beach)</f>
        <v>6.4924449402711186E-12</v>
      </c>
      <c r="H80" s="39">
        <f t="shared" ref="H80" si="25">F80+G80</f>
        <v>1.6081948796772947E-9</v>
      </c>
    </row>
    <row r="81" spans="1:8">
      <c r="A81" s="4" t="s">
        <v>20</v>
      </c>
      <c r="B81" s="4"/>
      <c r="C81" s="47">
        <f>('Intermediate calcs'!K36*Other_ffish_local+'Intermediate calcs'!L36*Other_ffish_regnl)*VLOOKUP(IF(ISBLANK($A81),$B81,$A81),Radionuclide_specific,9,FALSE)*VLOOKUP($B$49,Other_regional_data,2,FALSE)</f>
        <v>3.733960293568232E-10</v>
      </c>
      <c r="D81" s="48">
        <f>('Intermediate calcs'!M36*Other_fcrust_local+'Intermediate calcs'!N36*Other_fcrust_regnl)*VLOOKUP(IF(ISBLANK($A81),$B81,$A81),Radionuclide_specific,9,FALSE)*VLOOKUP($B$49,Other_regional_data,3,FALSE)</f>
        <v>5.0365742016014184E-10</v>
      </c>
      <c r="E81" s="47">
        <f>('Intermediate calcs'!O36*Other_fmollusc_local+'Intermediate calcs'!P36*Other_fmollusc_regnl)*VLOOKUP(IF(ISBLANK($A81),$B81,$A81),Radionuclide_specific,9,FALSE)*VLOOKUP($B$49,Other_regional_data,4,FALSE)</f>
        <v>8.7719286203941046E-10</v>
      </c>
      <c r="F81" s="39">
        <f t="shared" si="14"/>
        <v>1.7542463115563756E-9</v>
      </c>
      <c r="G81" s="104">
        <f>IF(ISBLANK(A81),'Intermediate calcs'!Q36*VLOOKUP(B81,Radionuclide_specific,8,FALSE)*Other_O_beach,'Intermediate calcs'!Q36*VLOOKUP(A81,Radionuclide_specific,8,FALSE)*Other_O_beach)</f>
        <v>4.6374627537143232E-12</v>
      </c>
      <c r="H81" s="39">
        <f t="shared" si="15"/>
        <v>1.75888377431009E-9</v>
      </c>
    </row>
    <row r="82" spans="1:8">
      <c r="A82" s="4"/>
      <c r="B82" s="4" t="s">
        <v>29</v>
      </c>
      <c r="C82" s="47">
        <f>('Intermediate calcs'!K37*Other_ffish_local+'Intermediate calcs'!L37*Other_ffish_regnl)*VLOOKUP(IF(ISBLANK($A82),$B82,$A82),Radionuclide_specific,9,FALSE)*VLOOKUP($B$49,Other_regional_data,2,FALSE)</f>
        <v>1.8669801467841163E-10</v>
      </c>
      <c r="D82" s="48">
        <f>('Intermediate calcs'!M37*Other_fcrust_local+'Intermediate calcs'!N37*Other_fcrust_regnl)*VLOOKUP(IF(ISBLANK($A82),$B82,$A82),Radionuclide_specific,9,FALSE)*VLOOKUP($B$49,Other_regional_data,3,FALSE)</f>
        <v>1.5109722604804256E-10</v>
      </c>
      <c r="E82" s="47">
        <f>('Intermediate calcs'!O37*Other_fmollusc_local+'Intermediate calcs'!P37*Other_fmollusc_regnl)*VLOOKUP(IF(ISBLANK($A82),$B82,$A82),Radionuclide_specific,9,FALSE)*VLOOKUP($B$49,Other_regional_data,4,FALSE)</f>
        <v>2.6315785861182315E-10</v>
      </c>
      <c r="F82" s="39">
        <f t="shared" si="14"/>
        <v>6.0095309933827736E-10</v>
      </c>
      <c r="G82" s="104">
        <f>IF(ISBLANK(A82),'Intermediate calcs'!Q37*VLOOKUP(B82,Radionuclide_specific,8,FALSE)*Other_O_beach,'Intermediate calcs'!Q37*VLOOKUP(A82,Radionuclide_specific,8,FALSE)*Other_O_beach)</f>
        <v>0</v>
      </c>
      <c r="H82" s="39">
        <f t="shared" si="15"/>
        <v>6.0095309933827736E-10</v>
      </c>
    </row>
    <row r="83" spans="1:8">
      <c r="A83" s="4"/>
      <c r="B83" s="4" t="s">
        <v>69</v>
      </c>
      <c r="C83" s="47">
        <f>('Intermediate calcs'!K38*Other_ffish_local+'Intermediate calcs'!L38*Other_ffish_regnl)*VLOOKUP(IF(ISBLANK($A83),$B83,$A83),Radionuclide_specific,9,FALSE)*VLOOKUP($B$49,Other_regional_data,2,FALSE)</f>
        <v>5.817401906646159E-14</v>
      </c>
      <c r="D83" s="48">
        <f>('Intermediate calcs'!M38*Other_fcrust_local+'Intermediate calcs'!N38*Other_fcrust_regnl)*VLOOKUP(IF(ISBLANK($A83),$B83,$A83),Radionuclide_specific,9,FALSE)*VLOOKUP($B$49,Other_regional_data,3,FALSE)</f>
        <v>9.416203942124392E-13</v>
      </c>
      <c r="E83" s="47">
        <f>('Intermediate calcs'!O38*Other_fmollusc_local+'Intermediate calcs'!P38*Other_fmollusc_regnl)*VLOOKUP(IF(ISBLANK($A83),$B83,$A83),Radionuclide_specific,9,FALSE)*VLOOKUP($B$49,Other_regional_data,4,FALSE)</f>
        <v>1.6399692638128109E-12</v>
      </c>
      <c r="F83" s="39">
        <f t="shared" si="14"/>
        <v>2.6397636770917117E-12</v>
      </c>
      <c r="G83" s="104">
        <f>IF(ISBLANK(A83),'Intermediate calcs'!Q38*VLOOKUP(B83,Radionuclide_specific,8,FALSE)*Other_O_beach,'Intermediate calcs'!Q38*VLOOKUP(A83,Radionuclide_specific,8,FALSE)*Other_O_beach)</f>
        <v>9.5705000565664827E-9</v>
      </c>
      <c r="H83" s="39">
        <f t="shared" si="15"/>
        <v>9.5731398202435752E-9</v>
      </c>
    </row>
    <row r="84" spans="1:8">
      <c r="A84" s="4"/>
      <c r="B84" s="4" t="s">
        <v>70</v>
      </c>
      <c r="C84" s="47">
        <f>('Intermediate calcs'!K39*Other_ffish_local+'Intermediate calcs'!L39*Other_ffish_regnl)*VLOOKUP(IF(ISBLANK($A84),$B84,$A84),Radionuclide_specific,9,FALSE)*VLOOKUP($B$49,Other_regional_data,2,FALSE)</f>
        <v>1.1688919179865769E-10</v>
      </c>
      <c r="D84" s="48">
        <f>('Intermediate calcs'!M39*Other_fcrust_local+'Intermediate calcs'!N39*Other_fcrust_regnl)*VLOOKUP(IF(ISBLANK($A84),$B84,$A84),Radionuclide_specific,9,FALSE)*VLOOKUP($B$49,Other_regional_data,3,FALSE)</f>
        <v>1.5766667065882701E-10</v>
      </c>
      <c r="E84" s="47">
        <f>('Intermediate calcs'!O39*Other_fmollusc_local+'Intermediate calcs'!P39*Other_fmollusc_regnl)*VLOOKUP(IF(ISBLANK($A84),$B84,$A84),Radionuclide_specific,9,FALSE)*VLOOKUP($B$49,Other_regional_data,4,FALSE)</f>
        <v>2.7459950463842413E-10</v>
      </c>
      <c r="F84" s="39">
        <f t="shared" si="14"/>
        <v>5.4915536709590892E-10</v>
      </c>
      <c r="G84" s="104">
        <f>IF(ISBLANK(A84),'Intermediate calcs'!Q39*VLOOKUP(B84,Radionuclide_specific,8,FALSE)*Other_O_beach,'Intermediate calcs'!Q39*VLOOKUP(A84,Radionuclide_specific,8,FALSE)*Other_O_beach)</f>
        <v>2.1709441022882435E-11</v>
      </c>
      <c r="H84" s="39">
        <f t="shared" si="15"/>
        <v>5.7086480811879137E-10</v>
      </c>
    </row>
    <row r="85" spans="1:8">
      <c r="A85" s="4"/>
      <c r="B85" s="4" t="s">
        <v>71</v>
      </c>
      <c r="C85" s="47">
        <f>('Intermediate calcs'!K40*Other_ffish_local+'Intermediate calcs'!L40*Other_ffish_regnl)*VLOOKUP(IF(ISBLANK($A85),$B85,$A85),Radionuclide_specific,9,FALSE)*VLOOKUP($B$49,Other_regional_data,2,FALSE)</f>
        <v>3.2469219944071584E-12</v>
      </c>
      <c r="D85" s="48">
        <f>('Intermediate calcs'!M40*Other_fcrust_local+'Intermediate calcs'!N40*Other_fcrust_regnl)*VLOOKUP(IF(ISBLANK($A85),$B85,$A85),Radionuclide_specific,9,FALSE)*VLOOKUP($B$49,Other_regional_data,3,FALSE)</f>
        <v>1.1825000299412029E-9</v>
      </c>
      <c r="E85" s="47">
        <f>('Intermediate calcs'!O40*Other_fmollusc_local+'Intermediate calcs'!P40*Other_fmollusc_regnl)*VLOOKUP(IF(ISBLANK($A85),$B85,$A85),Radionuclide_specific,9,FALSE)*VLOOKUP($B$49,Other_regional_data,4,FALSE)</f>
        <v>1.1441646026601007E-9</v>
      </c>
      <c r="F85" s="39">
        <f t="shared" si="14"/>
        <v>2.3299115545957108E-9</v>
      </c>
      <c r="G85" s="104">
        <f>IF(ISBLANK(A85),'Intermediate calcs'!Q40*VLOOKUP(B85,Radionuclide_specific,8,FALSE)*Other_O_beach,'Intermediate calcs'!Q40*VLOOKUP(A85,Radionuclide_specific,8,FALSE)*Other_O_beach)</f>
        <v>1.3759504873657882E-9</v>
      </c>
      <c r="H85" s="39">
        <f t="shared" si="15"/>
        <v>3.705862041961499E-9</v>
      </c>
    </row>
    <row r="86" spans="1:8">
      <c r="A86" s="4" t="s">
        <v>72</v>
      </c>
      <c r="B86" s="4"/>
      <c r="C86" s="47">
        <f>('Intermediate calcs'!K41*Other_ffish_local+'Intermediate calcs'!L41*Other_ffish_regnl)*VLOOKUP(IF(ISBLANK($A86),$B86,$A86),Radionuclide_specific,9,FALSE)*VLOOKUP($B$49,Other_regional_data,2,FALSE)</f>
        <v>1.3285843379842344E-13</v>
      </c>
      <c r="D86" s="48">
        <f>('Intermediate calcs'!M41*Other_fcrust_local+'Intermediate calcs'!N41*Other_fcrust_regnl)*VLOOKUP(IF(ISBLANK($A86),$B86,$A86),Radionuclide_specific,9,FALSE)*VLOOKUP($B$49,Other_regional_data,3,FALSE)</f>
        <v>1.0752391768299926E-12</v>
      </c>
      <c r="E86" s="47">
        <f>('Intermediate calcs'!O41*Other_fmollusc_local+'Intermediate calcs'!P41*Other_fmollusc_regnl)*VLOOKUP(IF(ISBLANK($A86),$B86,$A86),Radionuclide_specific,9,FALSE)*VLOOKUP($B$49,Other_regional_data,4,FALSE)</f>
        <v>5.6180575912125266E-12</v>
      </c>
      <c r="F86" s="39">
        <f t="shared" ref="F86" si="26">SUM(C86:E86)</f>
        <v>6.8261552018409431E-12</v>
      </c>
      <c r="G86" s="104">
        <f>IF(ISBLANK(A86),'Intermediate calcs'!Q41*VLOOKUP(B86,Radionuclide_specific,8,FALSE)*Other_O_beach,'Intermediate calcs'!Q41*VLOOKUP(A86,Radionuclide_specific,8,FALSE)*Other_O_beach)</f>
        <v>1.9950188261648348E-15</v>
      </c>
      <c r="H86" s="39">
        <f t="shared" ref="H86" si="27">F86+G86</f>
        <v>6.8281502206671083E-12</v>
      </c>
    </row>
    <row r="87" spans="1:8">
      <c r="A87" s="4" t="s">
        <v>30</v>
      </c>
      <c r="B87" s="4"/>
      <c r="C87" s="47">
        <f>('Intermediate calcs'!K42*Other_ffish_local+'Intermediate calcs'!L42*Other_ffish_regnl)*VLOOKUP(IF(ISBLANK($A87),$B87,$A87),Radionuclide_specific,9,FALSE)*VLOOKUP($B$49,Other_regional_data,2,FALSE)</f>
        <v>1.2201286474709875E-13</v>
      </c>
      <c r="D87" s="48">
        <f>('Intermediate calcs'!M42*Other_fcrust_local+'Intermediate calcs'!N42*Other_fcrust_regnl)*VLOOKUP(IF(ISBLANK($A87),$B87,$A87),Radionuclide_specific,9,FALSE)*VLOOKUP($B$49,Other_regional_data,3,FALSE)</f>
        <v>9.874646906494613E-13</v>
      </c>
      <c r="E87" s="47">
        <f>('Intermediate calcs'!O42*Other_fmollusc_local+'Intermediate calcs'!P42*Other_fmollusc_regnl)*VLOOKUP(IF(ISBLANK($A87),$B87,$A87),Radionuclide_specific,9,FALSE)*VLOOKUP($B$49,Other_regional_data,4,FALSE)</f>
        <v>5.1594413790920484E-12</v>
      </c>
      <c r="F87" s="39">
        <f t="shared" si="14"/>
        <v>6.2689189344886083E-12</v>
      </c>
      <c r="G87" s="104">
        <f>IF(ISBLANK(A87),'Intermediate calcs'!Q42*VLOOKUP(B87,Radionuclide_specific,8,FALSE)*Other_O_beach,'Intermediate calcs'!Q42*VLOOKUP(A87,Radionuclide_specific,8,FALSE)*Other_O_beach)</f>
        <v>1.4400905862446933E-15</v>
      </c>
      <c r="H87" s="39">
        <f t="shared" si="15"/>
        <v>6.2703590250748528E-12</v>
      </c>
    </row>
    <row r="88" spans="1:8">
      <c r="A88" s="4"/>
      <c r="B88" s="4" t="s">
        <v>31</v>
      </c>
      <c r="C88" s="47">
        <f>('Intermediate calcs'!K43*Other_ffish_local+'Intermediate calcs'!L43*Other_ffish_regnl)*VLOOKUP(IF(ISBLANK($A88),$B88,$A88),Radionuclide_specific,9,FALSE)*VLOOKUP($B$49,Other_regional_data,2,FALSE)</f>
        <v>5.5312498685351435E-12</v>
      </c>
      <c r="D88" s="48">
        <f>('Intermediate calcs'!M43*Other_fcrust_local+'Intermediate calcs'!N43*Other_fcrust_regnl)*VLOOKUP(IF(ISBLANK($A88),$B88,$A88),Radionuclide_specific,9,FALSE)*VLOOKUP($B$49,Other_regional_data,3,FALSE)</f>
        <v>7.460844329351485E-12</v>
      </c>
      <c r="E88" s="47">
        <f>('Intermediate calcs'!O43*Other_fmollusc_local+'Intermediate calcs'!P43*Other_fmollusc_regnl)*VLOOKUP(IF(ISBLANK($A88),$B88,$A88),Radionuclide_specific,9,FALSE)*VLOOKUP($B$49,Other_regional_data,4,FALSE)</f>
        <v>1.2994148658454048E-11</v>
      </c>
      <c r="F88" s="39">
        <f t="shared" si="14"/>
        <v>2.5986242856340675E-11</v>
      </c>
      <c r="G88" s="104">
        <f>IF(ISBLANK(A88),'Intermediate calcs'!Q43*VLOOKUP(B88,Radionuclide_specific,8,FALSE)*Other_O_beach,'Intermediate calcs'!Q43*VLOOKUP(A88,Radionuclide_specific,8,FALSE)*Other_O_beach)</f>
        <v>2.5499476337997049E-14</v>
      </c>
      <c r="H88" s="39">
        <f t="shared" si="15"/>
        <v>2.6011742332678672E-11</v>
      </c>
    </row>
    <row r="89" spans="1:8">
      <c r="A89" s="4"/>
      <c r="B89" s="4" t="s">
        <v>32</v>
      </c>
      <c r="C89" s="47">
        <f>('Intermediate calcs'!K44*Other_ffish_local+'Intermediate calcs'!L44*Other_ffish_regnl)*VLOOKUP(IF(ISBLANK($A89),$B89,$A89),Radionuclide_specific,9,FALSE)*VLOOKUP($B$49,Other_regional_data,2,FALSE)</f>
        <v>0</v>
      </c>
      <c r="D89" s="48">
        <f>('Intermediate calcs'!M44*Other_fcrust_local+'Intermediate calcs'!N44*Other_fcrust_regnl)*VLOOKUP(IF(ISBLANK($A89),$B89,$A89),Radionuclide_specific,9,FALSE)*VLOOKUP($B$49,Other_regional_data,3,FALSE)</f>
        <v>0</v>
      </c>
      <c r="E89" s="47">
        <f>('Intermediate calcs'!O44*Other_fmollusc_local+'Intermediate calcs'!P44*Other_fmollusc_regnl)*VLOOKUP(IF(ISBLANK($A89),$B89,$A89),Radionuclide_specific,9,FALSE)*VLOOKUP($B$49,Other_regional_data,4,FALSE)</f>
        <v>0</v>
      </c>
      <c r="F89" s="39">
        <f t="shared" si="14"/>
        <v>0</v>
      </c>
      <c r="G89" s="104">
        <f>IF(ISBLANK(A89),'Intermediate calcs'!Q44*VLOOKUP(B89,Radionuclide_specific,8,FALSE)*Other_O_beach,'Intermediate calcs'!Q44*VLOOKUP(A89,Radionuclide_specific,8,FALSE)*Other_O_beach)</f>
        <v>3.6768270287098558E-13</v>
      </c>
      <c r="H89" s="39">
        <f t="shared" si="15"/>
        <v>3.6768270287098558E-13</v>
      </c>
    </row>
    <row r="90" spans="1:8">
      <c r="A90" s="4" t="s">
        <v>13</v>
      </c>
      <c r="C90" s="47">
        <f>('Intermediate calcs'!K45*Other_ffish_local+'Intermediate calcs'!L45*Other_ffish_regnl)*VLOOKUP(IF(ISBLANK($A90),$B90,$A90),Radionuclide_specific,9,FALSE)*VLOOKUP($B$49,Other_regional_data,2,FALSE)</f>
        <v>6.7651990751977712E-11</v>
      </c>
      <c r="D90" s="48">
        <f>('Intermediate calcs'!M45*Other_fcrust_local+'Intermediate calcs'!N45*Other_fcrust_regnl)*VLOOKUP(IF(ISBLANK($A90),$B90,$A90),Radionuclide_specific,9,FALSE)*VLOOKUP($B$49,Other_regional_data,3,FALSE)</f>
        <v>1.0950313529294989E-10</v>
      </c>
      <c r="E90" s="47">
        <f>('Intermediate calcs'!O45*Other_fmollusc_local+'Intermediate calcs'!P45*Other_fmollusc_regnl)*VLOOKUP(IF(ISBLANK($A90),$B90,$A90),Radionuclide_specific,9,FALSE)*VLOOKUP($B$49,Other_regional_data,4,FALSE)</f>
        <v>2.8607352380325278E-9</v>
      </c>
      <c r="F90" s="39">
        <f t="shared" si="14"/>
        <v>3.0378903640774554E-9</v>
      </c>
      <c r="G90" s="104">
        <f>IF(ISBLANK(A90),'Intermediate calcs'!Q45*VLOOKUP(B90,Radionuclide_specific,8,FALSE)*Other_O_beach,'Intermediate calcs'!Q45*VLOOKUP(A90,Radionuclide_specific,8,FALSE)*Other_O_beach)</f>
        <v>9.649732454036247E-14</v>
      </c>
      <c r="H90" s="39">
        <f t="shared" si="15"/>
        <v>3.0379868614019957E-9</v>
      </c>
    </row>
    <row r="91" spans="1:8">
      <c r="A91" t="s">
        <v>18</v>
      </c>
      <c r="C91" s="47">
        <f>('Intermediate calcs'!K46*Other_ffish_local+'Intermediate calcs'!L46*Other_ffish_regnl)*VLOOKUP(IF(ISBLANK($A91),$B91,$A91),Radionuclide_specific,9,FALSE)*VLOOKUP($B$49,Other_regional_data,2,FALSE)</f>
        <v>6.7651730549304172E-11</v>
      </c>
      <c r="D91" s="48">
        <f>('Intermediate calcs'!M46*Other_fcrust_local+'Intermediate calcs'!N46*Other_fcrust_regnl)*VLOOKUP(IF(ISBLANK($A91),$B91,$A91),Radionuclide_specific,9,FALSE)*VLOOKUP($B$49,Other_regional_data,3,FALSE)</f>
        <v>1.0950271462756227E-10</v>
      </c>
      <c r="E91" s="47">
        <f>('Intermediate calcs'!O46*Other_fmollusc_local+'Intermediate calcs'!P46*Other_fmollusc_regnl)*VLOOKUP(IF(ISBLANK($A91),$B91,$A91),Radionuclide_specific,9,FALSE)*VLOOKUP($B$49,Other_regional_data,4,FALSE)</f>
        <v>2.8607242482805489E-9</v>
      </c>
      <c r="F91" s="39">
        <f t="shared" si="14"/>
        <v>3.0378786934574152E-9</v>
      </c>
      <c r="G91" s="104">
        <f>IF(ISBLANK(A91),'Intermediate calcs'!Q46*VLOOKUP(B91,Radionuclide_specific,8,FALSE)*Other_O_beach,'Intermediate calcs'!Q46*VLOOKUP(A91,Radionuclide_specific,8,FALSE)*Other_O_beach)</f>
        <v>2.0420658188930991E-13</v>
      </c>
      <c r="H91" s="39">
        <f t="shared" si="15"/>
        <v>3.0380829000393043E-9</v>
      </c>
    </row>
    <row r="92" spans="1:8" s="106" customFormat="1">
      <c r="A92" s="80" t="s">
        <v>9</v>
      </c>
      <c r="B92" s="80"/>
      <c r="C92" s="77">
        <f>('Intermediate calcs'!K47*Other_ffish_local+'Intermediate calcs'!L47*Other_ffish_regnl)*VLOOKUP(IF(ISBLANK($A92),$B92,$A92),Radionuclide_specific,9,FALSE)*VLOOKUP($B$49,Other_regional_data,2,FALSE)</f>
        <v>5.4111190718104244E-11</v>
      </c>
      <c r="D92" s="78">
        <f>('Intermediate calcs'!M47*Other_fcrust_local+'Intermediate calcs'!N47*Other_fcrust_regnl)*VLOOKUP(IF(ISBLANK($A92),$B92,$A92),Radionuclide_specific,9,FALSE)*VLOOKUP($B$49,Other_regional_data,3,FALSE)</f>
        <v>1.7517152088809688E-10</v>
      </c>
      <c r="E92" s="77">
        <f>('Intermediate calcs'!O47*Other_fmollusc_local+'Intermediate calcs'!P47*Other_fmollusc_regnl)*VLOOKUP(IF(ISBLANK($A92),$B92,$A92),Radionuclide_specific,9,FALSE)*VLOOKUP($B$49,Other_regional_data,4,FALSE)</f>
        <v>7.6271688654348077E-10</v>
      </c>
      <c r="F92" s="79">
        <f t="shared" si="14"/>
        <v>9.9199959814968192E-10</v>
      </c>
      <c r="G92" s="104">
        <f>IF(ISBLANK(A92),'Intermediate calcs'!Q47*VLOOKUP(B92,Radionuclide_specific,8,FALSE)*Other_O_beach,'Intermediate calcs'!Q47*VLOOKUP(A92,Radionuclide_specific,8,FALSE)*Other_O_beach)</f>
        <v>1.5830688848631515E-10</v>
      </c>
      <c r="H92" s="79">
        <f t="shared" si="15"/>
        <v>1.1503064866359971E-9</v>
      </c>
    </row>
    <row r="94" spans="1:8" s="105" customFormat="1" ht="12.75">
      <c r="A94" s="44" t="s">
        <v>248</v>
      </c>
      <c r="B94" s="44" t="s">
        <v>53</v>
      </c>
      <c r="C94" s="119" t="s">
        <v>127</v>
      </c>
      <c r="D94" s="119"/>
      <c r="E94" s="119"/>
      <c r="F94" s="44"/>
      <c r="G94" s="102" t="s">
        <v>128</v>
      </c>
      <c r="H94" s="70" t="s">
        <v>129</v>
      </c>
    </row>
    <row r="95" spans="1:8" s="45" customFormat="1" ht="22.5">
      <c r="A95" s="66" t="s">
        <v>77</v>
      </c>
      <c r="B95" s="66" t="s">
        <v>116</v>
      </c>
      <c r="C95" s="67" t="s">
        <v>158</v>
      </c>
      <c r="D95" s="26" t="s">
        <v>159</v>
      </c>
      <c r="E95" s="67" t="s">
        <v>160</v>
      </c>
      <c r="F95" s="26" t="s">
        <v>161</v>
      </c>
      <c r="G95" s="103" t="s">
        <v>162</v>
      </c>
      <c r="H95" s="26" t="s">
        <v>163</v>
      </c>
    </row>
    <row r="96" spans="1:8">
      <c r="A96" s="4" t="s">
        <v>115</v>
      </c>
      <c r="B96" s="4"/>
      <c r="C96" s="47">
        <f>('Intermediate calcs'!K6*Other_ffish_local+'Intermediate calcs'!L6*Other_ffish_regnl)*VLOOKUP(IF(ISBLANK($A96),$B96,$A96),Radionuclide_specific,9,FALSE)*VLOOKUP($B$94,Other_regional_data,2,FALSE)</f>
        <v>9.2708621912752056E-17</v>
      </c>
      <c r="D96" s="48">
        <f>('Intermediate calcs'!M6*Other_fcrust_local+'Intermediate calcs'!N6*Other_fcrust_regnl)*VLOOKUP(IF(ISBLANK($A96),$B96,$A96),Radionuclide_specific,9,FALSE)*VLOOKUP($B$94,Other_regional_data,3,FALSE)</f>
        <v>2.4101549633462154E-17</v>
      </c>
      <c r="E96" s="47">
        <f>('Intermediate calcs'!O6*Other_fmollusc_local+'Intermediate calcs'!P6*Other_fmollusc_regnl)*VLOOKUP(IF(ISBLANK($A96),$B96,$A96),Radionuclide_specific,9,FALSE)*VLOOKUP($B$94,Other_regional_data,4,FALSE)</f>
        <v>2.8371902496898423E-17</v>
      </c>
      <c r="F96" s="39">
        <f>SUM(C96:E96)</f>
        <v>1.4518207404311263E-16</v>
      </c>
      <c r="G96" s="104">
        <f>IF(ISBLANK(A96),'Intermediate calcs'!Q6*VLOOKUP(B96,Radionuclide_specific,8,FALSE)*Other_O_beach,'Intermediate calcs'!Q6*VLOOKUP(A96,Radionuclide_specific,8,FALSE)*Other_O_beach)</f>
        <v>0</v>
      </c>
      <c r="H96" s="39">
        <f>F96+G96</f>
        <v>1.4518207404311263E-16</v>
      </c>
    </row>
    <row r="97" spans="1:8">
      <c r="A97" s="4" t="s">
        <v>10</v>
      </c>
      <c r="B97" s="4"/>
      <c r="C97" s="47">
        <f>('Intermediate calcs'!K7*Other_ffish_local+'Intermediate calcs'!L7*Other_ffish_regnl)*VLOOKUP(IF(ISBLANK($A97),$B97,$A97),Radionuclide_specific,9,FALSE)*VLOOKUP($B$94,Other_regional_data,2,FALSE)</f>
        <v>5.9884013417963094E-11</v>
      </c>
      <c r="D97" s="48">
        <f>('Intermediate calcs'!M7*Other_fcrust_local+'Intermediate calcs'!N7*Other_fcrust_regnl)*VLOOKUP(IF(ISBLANK($A97),$B97,$A97),Radionuclide_specific,9,FALSE)*VLOOKUP($B$94,Other_regional_data,3,FALSE)</f>
        <v>1.5568056230052567E-11</v>
      </c>
      <c r="E97" s="47">
        <f>('Intermediate calcs'!O7*Other_fmollusc_local+'Intermediate calcs'!P7*Other_fmollusc_regnl)*VLOOKUP(IF(ISBLANK($A97),$B97,$A97),Radionuclide_specific,9,FALSE)*VLOOKUP($B$94,Other_regional_data,4,FALSE)</f>
        <v>1.8326430463709338E-11</v>
      </c>
      <c r="F97" s="39">
        <f t="shared" ref="F97:F137" si="28">SUM(C97:E97)</f>
        <v>9.3778500111725009E-11</v>
      </c>
      <c r="G97" s="104">
        <f>IF(ISBLANK(A97),'Intermediate calcs'!Q7*VLOOKUP(B97,Radionuclide_specific,8,FALSE)*Other_O_beach,'Intermediate calcs'!Q7*VLOOKUP(A97,Radionuclide_specific,8,FALSE)*Other_O_beach)</f>
        <v>4.3236501999000456E-17</v>
      </c>
      <c r="H97" s="39">
        <f t="shared" ref="H97:H137" si="29">F97+G97</f>
        <v>9.3778543348227002E-11</v>
      </c>
    </row>
    <row r="98" spans="1:8">
      <c r="A98" s="4" t="s">
        <v>192</v>
      </c>
      <c r="B98" s="4"/>
      <c r="C98" s="47">
        <f>('Intermediate calcs'!K8*Other_ffish_local+'Intermediate calcs'!L8*Other_ffish_regnl)*VLOOKUP(IF(ISBLANK($A98),$B98,$A98),Radionuclide_specific,9,FALSE)*VLOOKUP($B$94,Other_regional_data,2,FALSE)</f>
        <v>3.4739810858041154E-15</v>
      </c>
      <c r="D98" s="48">
        <f>('Intermediate calcs'!M8*Other_fcrust_local+'Intermediate calcs'!N8*Other_fcrust_regnl)*VLOOKUP(IF(ISBLANK($A98),$B98,$A98),Radionuclide_specific,9,FALSE)*VLOOKUP($B$94,Other_regional_data,3,FALSE)</f>
        <v>9.0317166193400644E-16</v>
      </c>
      <c r="E98" s="47">
        <f>('Intermediate calcs'!O8*Other_fmollusc_local+'Intermediate calcs'!P8*Other_fmollusc_regnl)*VLOOKUP(IF(ISBLANK($A98),$B98,$A98),Radionuclide_specific,9,FALSE)*VLOOKUP($B$94,Other_regional_data,4,FALSE)</f>
        <v>3.1895913814740532E-15</v>
      </c>
      <c r="F98" s="39">
        <f t="shared" si="28"/>
        <v>7.5667441292121745E-15</v>
      </c>
      <c r="G98" s="104">
        <f>IF(ISBLANK(A98),'Intermediate calcs'!Q8*VLOOKUP(B98,Radionuclide_specific,8,FALSE)*Other_O_beach,'Intermediate calcs'!Q8*VLOOKUP(A98,Radionuclide_specific,8,FALSE)*Other_O_beach)</f>
        <v>1.9786621676938309E-20</v>
      </c>
      <c r="H98" s="39">
        <f t="shared" si="29"/>
        <v>7.566763915833852E-15</v>
      </c>
    </row>
    <row r="99" spans="1:8">
      <c r="A99" s="4" t="s">
        <v>180</v>
      </c>
      <c r="B99" s="4"/>
      <c r="C99" s="47">
        <f>('Intermediate calcs'!K9*Other_ffish_local+'Intermediate calcs'!L9*Other_ffish_regnl)*VLOOKUP(IF(ISBLANK($A99),$B99,$A99),Radionuclide_specific,9,FALSE)*VLOOKUP($B$94,Other_regional_data,2,FALSE)</f>
        <v>3.5156782182022911E-12</v>
      </c>
      <c r="D99" s="48">
        <f>('Intermediate calcs'!M9*Other_fcrust_local+'Intermediate calcs'!N9*Other_fcrust_regnl)*VLOOKUP(IF(ISBLANK($A99),$B99,$A99),Radionuclide_specific,9,FALSE)*VLOOKUP($B$94,Other_regional_data,3,FALSE)</f>
        <v>4.569987254409855E-12</v>
      </c>
      <c r="E99" s="47">
        <f>('Intermediate calcs'!O9*Other_fmollusc_local+'Intermediate calcs'!P9*Other_fmollusc_regnl)*VLOOKUP(IF(ISBLANK($A99),$B99,$A99),Radionuclide_specific,9,FALSE)*VLOOKUP($B$94,Other_regional_data,4,FALSE)</f>
        <v>5.3797052374660752E-11</v>
      </c>
      <c r="F99" s="39">
        <f t="shared" ref="F99:F100" si="30">SUM(C99:E99)</f>
        <v>6.1882717847272903E-11</v>
      </c>
      <c r="G99" s="104">
        <f>IF(ISBLANK(A99),'Intermediate calcs'!Q9*VLOOKUP(B99,Radionuclide_specific,8,FALSE)*Other_O_beach,'Intermediate calcs'!Q9*VLOOKUP(A99,Radionuclide_specific,8,FALSE)*Other_O_beach)</f>
        <v>5.166108727810625E-9</v>
      </c>
      <c r="H99" s="39">
        <f t="shared" ref="H99:H100" si="31">F99+G99</f>
        <v>5.2279914456578977E-9</v>
      </c>
    </row>
    <row r="100" spans="1:8">
      <c r="A100" s="4" t="s">
        <v>179</v>
      </c>
      <c r="B100" s="4"/>
      <c r="C100" s="47">
        <f>('Intermediate calcs'!K10*Other_ffish_local+'Intermediate calcs'!L10*Other_ffish_regnl)*VLOOKUP(IF(ISBLANK($A100),$B100,$A100),Radionuclide_specific,9,FALSE)*VLOOKUP($B$94,Other_regional_data,2,FALSE)</f>
        <v>2.2648940263196725E-12</v>
      </c>
      <c r="D100" s="48">
        <f>('Intermediate calcs'!M10*Other_fcrust_local+'Intermediate calcs'!N10*Other_fcrust_regnl)*VLOOKUP(IF(ISBLANK($A100),$B100,$A100),Radionuclide_specific,9,FALSE)*VLOOKUP($B$94,Other_regional_data,3,FALSE)</f>
        <v>5.888325868376885E-12</v>
      </c>
      <c r="E100" s="47">
        <f>('Intermediate calcs'!O10*Other_fmollusc_local+'Intermediate calcs'!P10*Other_fmollusc_regnl)*VLOOKUP(IF(ISBLANK($A100),$B100,$A100),Radionuclide_specific,9,FALSE)*VLOOKUP($B$94,Other_regional_data,4,FALSE)</f>
        <v>1.9804655118299524E-11</v>
      </c>
      <c r="F100" s="39">
        <f t="shared" si="30"/>
        <v>2.7957875012996081E-11</v>
      </c>
      <c r="G100" s="104">
        <f>IF(ISBLANK(A100),'Intermediate calcs'!Q10*VLOOKUP(B100,Radionuclide_specific,8,FALSE)*Other_O_beach,'Intermediate calcs'!Q10*VLOOKUP(A100,Radionuclide_specific,8,FALSE)*Other_O_beach)</f>
        <v>8.0019437009247035E-10</v>
      </c>
      <c r="H100" s="39">
        <f t="shared" si="31"/>
        <v>8.2815224510546641E-10</v>
      </c>
    </row>
    <row r="101" spans="1:8">
      <c r="A101" s="4" t="s">
        <v>11</v>
      </c>
      <c r="B101" s="4"/>
      <c r="C101" s="47">
        <f>('Intermediate calcs'!K11*Other_ffish_local+'Intermediate calcs'!L11*Other_ffish_regnl)*VLOOKUP(IF(ISBLANK($A101),$B101,$A101),Radionuclide_specific,9,FALSE)*VLOOKUP($B$94,Other_regional_data,2,FALSE)</f>
        <v>1.2181622640349807E-11</v>
      </c>
      <c r="D101" s="48">
        <f>('Intermediate calcs'!M11*Other_fcrust_local+'Intermediate calcs'!N11*Other_fcrust_regnl)*VLOOKUP(IF(ISBLANK($A101),$B101,$A101),Radionuclide_specific,9,FALSE)*VLOOKUP($B$94,Other_regional_data,3,FALSE)</f>
        <v>3.1668918826089071E-11</v>
      </c>
      <c r="E101" s="47">
        <f>('Intermediate calcs'!O11*Other_fmollusc_local+'Intermediate calcs'!P11*Other_fmollusc_regnl)*VLOOKUP(IF(ISBLANK($A101),$B101,$A101),Radionuclide_specific,9,FALSE)*VLOOKUP($B$94,Other_regional_data,4,FALSE)</f>
        <v>1.065144880463286E-10</v>
      </c>
      <c r="F101" s="39">
        <f t="shared" si="28"/>
        <v>1.5036502951276746E-10</v>
      </c>
      <c r="G101" s="104">
        <f>IF(ISBLANK(A101),'Intermediate calcs'!Q11*VLOOKUP(B101,Radionuclide_specific,8,FALSE)*Other_O_beach,'Intermediate calcs'!Q11*VLOOKUP(A101,Radionuclide_specific,8,FALSE)*Other_O_beach)</f>
        <v>2.329033835320013E-9</v>
      </c>
      <c r="H101" s="39">
        <f t="shared" si="29"/>
        <v>2.4793988648327806E-9</v>
      </c>
    </row>
    <row r="102" spans="1:8">
      <c r="A102" s="4" t="s">
        <v>181</v>
      </c>
      <c r="B102" s="4"/>
      <c r="C102" s="47">
        <f>('Intermediate calcs'!K12*Other_ffish_local+'Intermediate calcs'!L12*Other_ffish_regnl)*VLOOKUP(IF(ISBLANK($A102),$B102,$A102),Radionuclide_specific,9,FALSE)*VLOOKUP($B$94,Other_regional_data,2,FALSE)</f>
        <v>1.9105805102944522E-11</v>
      </c>
      <c r="D102" s="48">
        <f>('Intermediate calcs'!M12*Other_fcrust_local+'Intermediate calcs'!N12*Other_fcrust_regnl)*VLOOKUP(IF(ISBLANK($A102),$B102,$A102),Radionuclide_specific,9,FALSE)*VLOOKUP($B$94,Other_regional_data,3,FALSE)</f>
        <v>1.4901272815660634E-9</v>
      </c>
      <c r="E102" s="47">
        <f>('Intermediate calcs'!O12*Other_fmollusc_local+'Intermediate calcs'!P12*Other_fmollusc_regnl)*VLOOKUP(IF(ISBLANK($A102),$B102,$A102),Radionuclide_specific,9,FALSE)*VLOOKUP($B$94,Other_regional_data,4,FALSE)</f>
        <v>4.6777347330799017E-10</v>
      </c>
      <c r="F102" s="39">
        <f t="shared" ref="F102" si="32">SUM(C102:E102)</f>
        <v>1.9770065599769981E-9</v>
      </c>
      <c r="G102" s="104">
        <f>IF(ISBLANK(A102),'Intermediate calcs'!Q12*VLOOKUP(B102,Radionuclide_specific,8,FALSE)*Other_O_beach,'Intermediate calcs'!Q12*VLOOKUP(A102,Radionuclide_specific,8,FALSE)*Other_O_beach)</f>
        <v>1.2234979235551998E-10</v>
      </c>
      <c r="H102" s="39">
        <f t="shared" ref="H102" si="33">F102+G102</f>
        <v>2.099356352332518E-9</v>
      </c>
    </row>
    <row r="103" spans="1:8">
      <c r="A103" s="4" t="s">
        <v>17</v>
      </c>
      <c r="B103" s="4"/>
      <c r="C103" s="47">
        <f>('Intermediate calcs'!K13*Other_ffish_local+'Intermediate calcs'!L13*Other_ffish_regnl)*VLOOKUP(IF(ISBLANK($A103),$B103,$A103),Radionuclide_specific,9,FALSE)*VLOOKUP($B$94,Other_regional_data,2,FALSE)</f>
        <v>4.3330980809412873E-13</v>
      </c>
      <c r="D103" s="48">
        <f>('Intermediate calcs'!M13*Other_fcrust_local+'Intermediate calcs'!N13*Other_fcrust_regnl)*VLOOKUP(IF(ISBLANK($A103),$B103,$A103),Radionuclide_specific,9,FALSE)*VLOOKUP($B$94,Other_regional_data,3,FALSE)</f>
        <v>1.8774628919854078E-13</v>
      </c>
      <c r="E103" s="47">
        <f>('Intermediate calcs'!O13*Other_fmollusc_local+'Intermediate calcs'!P13*Other_fmollusc_regnl)*VLOOKUP(IF(ISBLANK($A103),$B103,$A103),Radionuclide_specific,9,FALSE)*VLOOKUP($B$94,Other_regional_data,4,FALSE)</f>
        <v>4.4202298128581507E-13</v>
      </c>
      <c r="F103" s="39">
        <f t="shared" si="28"/>
        <v>1.0630790785784845E-12</v>
      </c>
      <c r="G103" s="104">
        <f>IF(ISBLANK(A103),'Intermediate calcs'!Q13*VLOOKUP(B103,Radionuclide_specific,8,FALSE)*Other_O_beach,'Intermediate calcs'!Q13*VLOOKUP(A103,Radionuclide_specific,8,FALSE)*Other_O_beach)</f>
        <v>4.4632127455485426E-17</v>
      </c>
      <c r="H103" s="39">
        <f t="shared" si="29"/>
        <v>1.0631237107059401E-12</v>
      </c>
    </row>
    <row r="104" spans="1:8">
      <c r="A104" s="4"/>
      <c r="B104" s="4" t="s">
        <v>66</v>
      </c>
      <c r="C104" s="47">
        <v>0</v>
      </c>
      <c r="D104" s="48">
        <v>0</v>
      </c>
      <c r="E104" s="47">
        <v>0</v>
      </c>
      <c r="F104" s="39">
        <f t="shared" si="28"/>
        <v>0</v>
      </c>
      <c r="G104" s="104">
        <f>IF(ISBLANK(A104),'Intermediate calcs'!Q14*VLOOKUP(B104,Radionuclide_specific,8,FALSE)*Other_O_beach,'Intermediate calcs'!Q14*VLOOKUP(A104,Radionuclide_specific,8,FALSE)*Other_O_beach)</f>
        <v>2.993618304941096E-15</v>
      </c>
      <c r="H104" s="39">
        <f t="shared" si="29"/>
        <v>2.993618304941096E-15</v>
      </c>
    </row>
    <row r="105" spans="1:8">
      <c r="A105" s="4" t="s">
        <v>58</v>
      </c>
      <c r="B105" s="4"/>
      <c r="C105" s="47">
        <f>('Intermediate calcs'!K15*Other_ffish_local+'Intermediate calcs'!L15*Other_ffish_regnl)*VLOOKUP(IF(ISBLANK($A105),$B105,$A105),Radionuclide_specific,9,FALSE)*VLOOKUP($B$94,Other_regional_data,2,FALSE)</f>
        <v>6.9751206584753095E-14</v>
      </c>
      <c r="D105" s="48">
        <f>('Intermediate calcs'!M15*Other_fcrust_local+'Intermediate calcs'!N15*Other_fcrust_regnl)*VLOOKUP(IF(ISBLANK($A105),$B105,$A105),Radionuclide_specific,9,FALSE)*VLOOKUP($B$94,Other_regional_data,3,FALSE)</f>
        <v>9.0668374558666687E-13</v>
      </c>
      <c r="E105" s="47">
        <f>('Intermediate calcs'!O15*Other_fmollusc_local+'Intermediate calcs'!P15*Other_fmollusc_regnl)*VLOOKUP(IF(ISBLANK($A105),$B105,$A105),Radionuclide_specific,9,FALSE)*VLOOKUP($B$94,Other_regional_data,4,FALSE)</f>
        <v>5.3366574383234576E-12</v>
      </c>
      <c r="F105" s="39">
        <f t="shared" si="28"/>
        <v>6.3130923904948776E-12</v>
      </c>
      <c r="G105" s="104">
        <f>IF(ISBLANK(A105),'Intermediate calcs'!Q15*VLOOKUP(B105,Radionuclide_specific,8,FALSE)*Other_O_beach,'Intermediate calcs'!Q15*VLOOKUP(A105,Radionuclide_specific,8,FALSE)*Other_O_beach)</f>
        <v>0</v>
      </c>
      <c r="H105" s="39">
        <f t="shared" si="29"/>
        <v>6.3130923904948776E-12</v>
      </c>
    </row>
    <row r="106" spans="1:8">
      <c r="A106" s="4"/>
      <c r="B106" s="4" t="s">
        <v>67</v>
      </c>
      <c r="C106" s="47">
        <v>0</v>
      </c>
      <c r="D106" s="48">
        <v>0</v>
      </c>
      <c r="E106" s="47">
        <v>0</v>
      </c>
      <c r="F106" s="39">
        <f t="shared" si="28"/>
        <v>0</v>
      </c>
      <c r="G106" s="104">
        <f>IF(ISBLANK(A106),'Intermediate calcs'!Q16*VLOOKUP(B106,Radionuclide_specific,8,FALSE)*Other_O_beach,'Intermediate calcs'!Q16*VLOOKUP(A106,Radionuclide_specific,8,FALSE)*Other_O_beach)</f>
        <v>4.5342692323716181E-11</v>
      </c>
      <c r="H106" s="39">
        <f t="shared" si="29"/>
        <v>4.5342692323716181E-11</v>
      </c>
    </row>
    <row r="107" spans="1:8">
      <c r="A107" s="4" t="s">
        <v>59</v>
      </c>
      <c r="B107" s="4"/>
      <c r="C107" s="47">
        <f>('Intermediate calcs'!K17*Other_ffish_local+'Intermediate calcs'!L17*Other_ffish_regnl)*VLOOKUP(IF(ISBLANK($A107),$B107,$A107),Radionuclide_specific,9,FALSE)*VLOOKUP($B$94,Other_regional_data,2,FALSE)</f>
        <v>5.1127746309522702E-12</v>
      </c>
      <c r="D107" s="48">
        <f>('Intermediate calcs'!M17*Other_fcrust_local+'Intermediate calcs'!N17*Other_fcrust_regnl)*VLOOKUP(IF(ISBLANK($A107),$B107,$A107),Radionuclide_specific,9,FALSE)*VLOOKUP($B$94,Other_regional_data,3,FALSE)</f>
        <v>4.4305626684185649E-13</v>
      </c>
      <c r="E107" s="47">
        <f>('Intermediate calcs'!O17*Other_fmollusc_local+'Intermediate calcs'!P17*Other_fmollusc_regnl)*VLOOKUP(IF(ISBLANK($A107),$B107,$A107),Radionuclide_specific,9,FALSE)*VLOOKUP($B$94,Other_regional_data,4,FALSE)</f>
        <v>1.7385257234005841E-12</v>
      </c>
      <c r="F107" s="39">
        <f t="shared" si="28"/>
        <v>7.2943566211947108E-12</v>
      </c>
      <c r="G107" s="104">
        <f>IF(ISBLANK(A107),'Intermediate calcs'!Q17*VLOOKUP(B107,Radionuclide_specific,8,FALSE)*Other_O_beach,'Intermediate calcs'!Q17*VLOOKUP(A107,Radionuclide_specific,8,FALSE)*Other_O_beach)</f>
        <v>4.6488766455537044E-15</v>
      </c>
      <c r="H107" s="39">
        <f t="shared" si="29"/>
        <v>7.2990054978402648E-12</v>
      </c>
    </row>
    <row r="108" spans="1:8">
      <c r="A108" s="4" t="s">
        <v>187</v>
      </c>
      <c r="B108" s="4"/>
      <c r="C108" s="47">
        <f>('Intermediate calcs'!K18*Other_ffish_local+'Intermediate calcs'!L18*Other_ffish_regnl)*VLOOKUP(IF(ISBLANK($A108),$B108,$A108),Radionuclide_specific,9,FALSE)*VLOOKUP($B$94,Other_regional_data,2,FALSE)</f>
        <v>3.6122248199123494E-14</v>
      </c>
      <c r="D108" s="48">
        <f>('Intermediate calcs'!M18*Other_fcrust_local+'Intermediate calcs'!N18*Other_fcrust_regnl)*VLOOKUP(IF(ISBLANK($A108),$B108,$A108),Radionuclide_specific,9,FALSE)*VLOOKUP($B$94,Other_regional_data,3,FALSE)</f>
        <v>3.1304174864276175E-15</v>
      </c>
      <c r="E108" s="47">
        <f>('Intermediate calcs'!O18*Other_fmollusc_local+'Intermediate calcs'!P18*Other_fmollusc_regnl)*VLOOKUP(IF(ISBLANK($A108),$B108,$A108),Radionuclide_specific,9,FALSE)*VLOOKUP($B$94,Other_regional_data,4,FALSE)</f>
        <v>1.2283566969790719E-14</v>
      </c>
      <c r="F108" s="39">
        <f t="shared" ref="F108" si="34">SUM(C108:E108)</f>
        <v>5.1536232655341827E-14</v>
      </c>
      <c r="G108" s="104">
        <f>IF(ISBLANK(A108),'Intermediate calcs'!Q18*VLOOKUP(B108,Radionuclide_specific,8,FALSE)*Other_O_beach,'Intermediate calcs'!Q18*VLOOKUP(A108,Radionuclide_specific,8,FALSE)*Other_O_beach)</f>
        <v>3.3722585266983526E-14</v>
      </c>
      <c r="H108" s="39">
        <f t="shared" ref="H108" si="35">F108+G108</f>
        <v>8.5258817922325353E-14</v>
      </c>
    </row>
    <row r="109" spans="1:8">
      <c r="A109" s="4" t="s">
        <v>154</v>
      </c>
      <c r="B109" s="4"/>
      <c r="C109" s="47">
        <f>('Intermediate calcs'!K19*Other_ffish_local+'Intermediate calcs'!L19*Other_ffish_regnl)*VLOOKUP(IF(ISBLANK($A109),$B109,$A109),Radionuclide_specific,9,FALSE)*VLOOKUP($B$94,Other_regional_data,2,FALSE)</f>
        <v>9.639852213316857E-12</v>
      </c>
      <c r="D109" s="48">
        <f>('Intermediate calcs'!M19*Other_fcrust_local+'Intermediate calcs'!N19*Other_fcrust_regnl)*VLOOKUP(IF(ISBLANK($A109),$B109,$A109),Radionuclide_specific,9,FALSE)*VLOOKUP($B$94,Other_regional_data,3,FALSE)</f>
        <v>1.2530558393831499E-12</v>
      </c>
      <c r="E109" s="47">
        <f>('Intermediate calcs'!O19*Other_fmollusc_local+'Intermediate calcs'!P19*Other_fmollusc_regnl)*VLOOKUP(IF(ISBLANK($A109),$B109,$A109),Radionuclide_specific,9,FALSE)*VLOOKUP($B$94,Other_regional_data,4,FALSE)</f>
        <v>1.7700892418364061E-12</v>
      </c>
      <c r="F109" s="39">
        <f t="shared" ref="F109" si="36">SUM(C109:E109)</f>
        <v>1.2662997294536414E-11</v>
      </c>
      <c r="G109" s="104">
        <f>IF(ISBLANK(A109),'Intermediate calcs'!Q19*VLOOKUP(B109,Radionuclide_specific,8,FALSE)*Other_O_beach,'Intermediate calcs'!Q19*VLOOKUP(A109,Radionuclide_specific,8,FALSE)*Other_O_beach)</f>
        <v>1.9807923654631005E-11</v>
      </c>
      <c r="H109" s="39">
        <f t="shared" ref="H109" si="37">F109+G109</f>
        <v>3.2470920949167419E-11</v>
      </c>
    </row>
    <row r="110" spans="1:8">
      <c r="A110" s="4" t="s">
        <v>12</v>
      </c>
      <c r="B110" s="4"/>
      <c r="C110" s="47">
        <f>('Intermediate calcs'!K20*Other_ffish_local+'Intermediate calcs'!L20*Other_ffish_regnl)*VLOOKUP(IF(ISBLANK($A110),$B110,$A110),Radionuclide_specific,9,FALSE)*VLOOKUP($B$94,Other_regional_data,2,FALSE)</f>
        <v>6.6988220488068367E-12</v>
      </c>
      <c r="D110" s="48">
        <f>('Intermediate calcs'!M20*Other_fcrust_local+'Intermediate calcs'!N20*Other_fcrust_regnl)*VLOOKUP(IF(ISBLANK($A110),$B110,$A110),Radionuclide_specific,9,FALSE)*VLOOKUP($B$94,Other_regional_data,3,FALSE)</f>
        <v>8.7074806999911855E-13</v>
      </c>
      <c r="E110" s="47">
        <f>('Intermediate calcs'!O20*Other_fmollusc_local+'Intermediate calcs'!P20*Other_fmollusc_regnl)*VLOOKUP(IF(ISBLANK($A110),$B110,$A110),Radionuclide_specific,9,FALSE)*VLOOKUP($B$94,Other_regional_data,4,FALSE)</f>
        <v>1.2300344027876686E-12</v>
      </c>
      <c r="F110" s="39">
        <f t="shared" si="28"/>
        <v>8.7996045215936234E-12</v>
      </c>
      <c r="G110" s="104">
        <f>IF(ISBLANK(A110),'Intermediate calcs'!Q20*VLOOKUP(B110,Radionuclide_specific,8,FALSE)*Other_O_beach,'Intermediate calcs'!Q20*VLOOKUP(A110,Radionuclide_specific,8,FALSE)*Other_O_beach)</f>
        <v>4.0642533356876397E-14</v>
      </c>
      <c r="H110" s="39">
        <f t="shared" si="29"/>
        <v>8.840247054950499E-12</v>
      </c>
    </row>
    <row r="111" spans="1:8">
      <c r="A111" s="4"/>
      <c r="B111" s="4" t="s">
        <v>68</v>
      </c>
      <c r="C111" s="47">
        <v>0</v>
      </c>
      <c r="D111" s="48">
        <v>0</v>
      </c>
      <c r="E111" s="47">
        <v>0</v>
      </c>
      <c r="F111" s="39">
        <f t="shared" si="28"/>
        <v>0</v>
      </c>
      <c r="G111" s="104">
        <f>IF(ISBLANK(A111),'Intermediate calcs'!Q21*VLOOKUP(B111,Radionuclide_specific,8,FALSE)*Other_O_beach,'Intermediate calcs'!Q21*VLOOKUP(A111,Radionuclide_specific,8,FALSE)*Other_O_beach)</f>
        <v>7.4452499550820543E-12</v>
      </c>
      <c r="H111" s="39">
        <f t="shared" si="29"/>
        <v>7.4452499550820543E-12</v>
      </c>
    </row>
    <row r="112" spans="1:8">
      <c r="A112" s="4" t="s">
        <v>22</v>
      </c>
      <c r="B112" s="4"/>
      <c r="C112" s="47">
        <f>('Intermediate calcs'!K22*Other_ffish_local+'Intermediate calcs'!L22*Other_ffish_regnl)*VLOOKUP(IF(ISBLANK($A112),$B112,$A112),Radionuclide_specific,9,FALSE)*VLOOKUP($B$94,Other_regional_data,2,FALSE)</f>
        <v>7.0991964575715898E-10</v>
      </c>
      <c r="D112" s="48">
        <f>('Intermediate calcs'!M22*Other_fcrust_local+'Intermediate calcs'!N22*Other_fcrust_regnl)*VLOOKUP(IF(ISBLANK($A112),$B112,$A112),Radionuclide_specific,9,FALSE)*VLOOKUP($B$94,Other_regional_data,3,FALSE)</f>
        <v>8.3051436817528289E-8</v>
      </c>
      <c r="E112" s="47">
        <f>('Intermediate calcs'!O22*Other_fmollusc_local+'Intermediate calcs'!P22*Other_fmollusc_regnl)*VLOOKUP(IF(ISBLANK($A112),$B112,$A112),Radionuclide_specific,9,FALSE)*VLOOKUP($B$94,Other_regional_data,4,FALSE)</f>
        <v>5.4314794033518875E-8</v>
      </c>
      <c r="F112" s="39">
        <f t="shared" si="28"/>
        <v>1.3807615049680432E-7</v>
      </c>
      <c r="G112" s="104">
        <f>IF(ISBLANK(A112),'Intermediate calcs'!Q22*VLOOKUP(B112,Radionuclide_specific,8,FALSE)*Other_O_beach,'Intermediate calcs'!Q22*VLOOKUP(A112,Radionuclide_specific,8,FALSE)*Other_O_beach)</f>
        <v>7.2261268468079189E-13</v>
      </c>
      <c r="H112" s="39">
        <f t="shared" si="29"/>
        <v>1.38076873109489E-7</v>
      </c>
    </row>
    <row r="113" spans="1:8">
      <c r="A113" s="4"/>
      <c r="B113" s="4" t="s">
        <v>23</v>
      </c>
      <c r="C113" s="47">
        <f>('Intermediate calcs'!K23*Other_ffish_local+'Intermediate calcs'!L23*Other_ffish_regnl)*VLOOKUP(IF(ISBLANK($A113),$B113,$A113),Radionuclide_specific,9,FALSE)*VLOOKUP($B$94,Other_regional_data,2,FALSE)</f>
        <v>1.3375297673685602E-13</v>
      </c>
      <c r="D113" s="48">
        <f>('Intermediate calcs'!M23*Other_fcrust_local+'Intermediate calcs'!N23*Other_fcrust_regnl)*VLOOKUP(IF(ISBLANK($A113),$B113,$A113),Radionuclide_specific,9,FALSE)*VLOOKUP($B$94,Other_regional_data,3,FALSE)</f>
        <v>1.7385969060030081E-12</v>
      </c>
      <c r="E113" s="47">
        <f>('Intermediate calcs'!O23*Other_fmollusc_local+'Intermediate calcs'!P23*Other_fmollusc_regnl)*VLOOKUP(IF(ISBLANK($A113),$B113,$A113),Radionuclide_specific,9,FALSE)*VLOOKUP($B$94,Other_regional_data,4,FALSE)</f>
        <v>2.0466444128572334E-12</v>
      </c>
      <c r="F113" s="39">
        <f t="shared" si="28"/>
        <v>3.9189942955970974E-12</v>
      </c>
      <c r="G113" s="104">
        <f>IF(ISBLANK(A113),'Intermediate calcs'!Q23*VLOOKUP(B113,Radionuclide_specific,8,FALSE)*Other_O_beach,'Intermediate calcs'!Q23*VLOOKUP(A113,Radionuclide_specific,8,FALSE)*Other_O_beach)</f>
        <v>1.1907842832063754E-11</v>
      </c>
      <c r="H113" s="39">
        <f t="shared" si="29"/>
        <v>1.5826837127660853E-11</v>
      </c>
    </row>
    <row r="114" spans="1:8">
      <c r="A114" s="4"/>
      <c r="B114" s="4" t="s">
        <v>19</v>
      </c>
      <c r="C114" s="47">
        <f>('Intermediate calcs'!K24*Other_ffish_local+'Intermediate calcs'!L24*Other_ffish_regnl)*VLOOKUP(IF(ISBLANK($A114),$B114,$A114),Radionuclide_specific,9,FALSE)*VLOOKUP($B$94,Other_regional_data,2,FALSE)</f>
        <v>1.2346428621863634E-8</v>
      </c>
      <c r="D114" s="48">
        <f>('Intermediate calcs'!M24*Other_fcrust_local+'Intermediate calcs'!N24*Other_fcrust_regnl)*VLOOKUP(IF(ISBLANK($A114),$B114,$A114),Radionuclide_specific,9,FALSE)*VLOOKUP($B$94,Other_regional_data,3,FALSE)</f>
        <v>3.2097173649286301E-8</v>
      </c>
      <c r="E114" s="47">
        <f>('Intermediate calcs'!O24*Other_fmollusc_local+'Intermediate calcs'!P24*Other_fmollusc_regnl)*VLOOKUP(IF(ISBLANK($A114),$B114,$A114),Radionuclide_specific,9,FALSE)*VLOOKUP($B$94,Other_regional_data,4,FALSE)</f>
        <v>3.7784204545056611E-8</v>
      </c>
      <c r="F114" s="39">
        <f t="shared" si="28"/>
        <v>8.2227806816206544E-8</v>
      </c>
      <c r="G114" s="104">
        <f>IF(ISBLANK(A114),'Intermediate calcs'!Q24*VLOOKUP(B114,Radionuclide_specific,8,FALSE)*Other_O_beach,'Intermediate calcs'!Q24*VLOOKUP(A114,Radionuclide_specific,8,FALSE)*Other_O_beach)</f>
        <v>2.7445711826608489E-15</v>
      </c>
      <c r="H114" s="39">
        <f t="shared" si="29"/>
        <v>8.2227809560777722E-8</v>
      </c>
    </row>
    <row r="115" spans="1:8">
      <c r="A115" s="4" t="s">
        <v>19</v>
      </c>
      <c r="B115" s="4"/>
      <c r="C115" s="47">
        <f>('Intermediate calcs'!K25*Other_ffish_local+'Intermediate calcs'!L25*Other_ffish_regnl)*VLOOKUP(IF(ISBLANK($A115),$B115,$A115),Radionuclide_specific,9,FALSE)*VLOOKUP($B$94,Other_regional_data,2,FALSE)</f>
        <v>1.1332163302901051E-8</v>
      </c>
      <c r="D115" s="48">
        <f>('Intermediate calcs'!M25*Other_fcrust_local+'Intermediate calcs'!N25*Other_fcrust_regnl)*VLOOKUP(IF(ISBLANK($A115),$B115,$A115),Radionuclide_specific,9,FALSE)*VLOOKUP($B$94,Other_regional_data,3,FALSE)</f>
        <v>2.9461398528643439E-8</v>
      </c>
      <c r="E115" s="47">
        <f>('Intermediate calcs'!O25*Other_fmollusc_local+'Intermediate calcs'!P25*Other_fmollusc_regnl)*VLOOKUP(IF(ISBLANK($A115),$B115,$A115),Radionuclide_specific,9,FALSE)*VLOOKUP($B$94,Other_regional_data,4,FALSE)</f>
        <v>3.4681418381348532E-8</v>
      </c>
      <c r="F115" s="39">
        <f t="shared" si="28"/>
        <v>7.5474980212893022E-8</v>
      </c>
      <c r="G115" s="104">
        <f>IF(ISBLANK(A115),'Intermediate calcs'!Q25*VLOOKUP(B115,Radionuclide_specific,8,FALSE)*Other_O_beach,'Intermediate calcs'!Q25*VLOOKUP(A115,Radionuclide_specific,8,FALSE)*Other_O_beach)</f>
        <v>5.0383816522984996E-13</v>
      </c>
      <c r="H115" s="39">
        <f t="shared" si="29"/>
        <v>7.5475484051058247E-8</v>
      </c>
    </row>
    <row r="116" spans="1:8">
      <c r="A116" s="4" t="s">
        <v>14</v>
      </c>
      <c r="B116" s="4"/>
      <c r="C116" s="47">
        <f>('Intermediate calcs'!K26*Other_ffish_local+'Intermediate calcs'!L26*Other_ffish_regnl)*VLOOKUP(IF(ISBLANK($A116),$B116,$A116),Radionuclide_specific,9,FALSE)*VLOOKUP($B$94,Other_regional_data,2,FALSE)</f>
        <v>1.445023338270161E-10</v>
      </c>
      <c r="D116" s="48">
        <f>('Intermediate calcs'!M26*Other_fcrust_local+'Intermediate calcs'!N26*Other_fcrust_regnl)*VLOOKUP(IF(ISBLANK($A116),$B116,$A116),Radionuclide_specific,9,FALSE)*VLOOKUP($B$94,Other_regional_data,3,FALSE)</f>
        <v>3.7566294834324841E-11</v>
      </c>
      <c r="E116" s="47">
        <f>('Intermediate calcs'!O26*Other_fmollusc_local+'Intermediate calcs'!P26*Other_fmollusc_regnl)*VLOOKUP(IF(ISBLANK($A116),$B116,$A116),Radionuclide_specific,9,FALSE)*VLOOKUP($B$94,Other_regional_data,4,FALSE)</f>
        <v>4.422235376639136E-11</v>
      </c>
      <c r="F116" s="39">
        <f t="shared" si="28"/>
        <v>2.2629098242773229E-10</v>
      </c>
      <c r="G116" s="104">
        <f>IF(ISBLANK(A116),'Intermediate calcs'!Q26*VLOOKUP(B116,Radionuclide_specific,8,FALSE)*Other_O_beach,'Intermediate calcs'!Q26*VLOOKUP(A116,Radionuclide_specific,8,FALSE)*Other_O_beach)</f>
        <v>4.1589333886526097E-14</v>
      </c>
      <c r="H116" s="39">
        <f t="shared" si="29"/>
        <v>2.2633257176161882E-10</v>
      </c>
    </row>
    <row r="117" spans="1:8">
      <c r="A117" s="4"/>
      <c r="B117" s="4" t="s">
        <v>24</v>
      </c>
      <c r="C117" s="47">
        <f>('Intermediate calcs'!K27*Other_ffish_local+'Intermediate calcs'!L27*Other_ffish_regnl)*VLOOKUP(IF(ISBLANK($A117),$B117,$A117),Radionuclide_specific,9,FALSE)*VLOOKUP($B$94,Other_regional_data,2,FALSE)</f>
        <v>0</v>
      </c>
      <c r="D117" s="48">
        <f>('Intermediate calcs'!M27*Other_fcrust_local+'Intermediate calcs'!N27*Other_fcrust_regnl)*VLOOKUP(IF(ISBLANK($A117),$B117,$A117),Radionuclide_specific,9,FALSE)*VLOOKUP($B$94,Other_regional_data,3,FALSE)</f>
        <v>0</v>
      </c>
      <c r="E117" s="47">
        <f>('Intermediate calcs'!O27*Other_fmollusc_local+'Intermediate calcs'!P27*Other_fmollusc_regnl)*VLOOKUP(IF(ISBLANK($A117),$B117,$A117),Radionuclide_specific,9,FALSE)*VLOOKUP($B$94,Other_regional_data,4,FALSE)</f>
        <v>0</v>
      </c>
      <c r="F117" s="39">
        <f t="shared" si="28"/>
        <v>0</v>
      </c>
      <c r="G117" s="104">
        <f>IF(ISBLANK(A117),'Intermediate calcs'!Q27*VLOOKUP(B117,Radionuclide_specific,8,FALSE)*Other_O_beach,'Intermediate calcs'!Q27*VLOOKUP(A117,Radionuclide_specific,8,FALSE)*Other_O_beach)</f>
        <v>0</v>
      </c>
      <c r="H117" s="39">
        <f t="shared" si="29"/>
        <v>0</v>
      </c>
    </row>
    <row r="118" spans="1:8">
      <c r="A118" s="4"/>
      <c r="B118" s="4" t="s">
        <v>25</v>
      </c>
      <c r="C118" s="47">
        <f>('Intermediate calcs'!K28*Other_ffish_local+'Intermediate calcs'!L28*Other_ffish_regnl)*VLOOKUP(IF(ISBLANK($A118),$B118,$A118),Radionuclide_specific,9,FALSE)*VLOOKUP($B$94,Other_regional_data,2,FALSE)</f>
        <v>0</v>
      </c>
      <c r="D118" s="48">
        <f>('Intermediate calcs'!M28*Other_fcrust_local+'Intermediate calcs'!N28*Other_fcrust_regnl)*VLOOKUP(IF(ISBLANK($A118),$B118,$A118),Radionuclide_specific,9,FALSE)*VLOOKUP($B$94,Other_regional_data,3,FALSE)</f>
        <v>0</v>
      </c>
      <c r="E118" s="47">
        <f>('Intermediate calcs'!O28*Other_fmollusc_local+'Intermediate calcs'!P28*Other_fmollusc_regnl)*VLOOKUP(IF(ISBLANK($A118),$B118,$A118),Radionuclide_specific,9,FALSE)*VLOOKUP($B$94,Other_regional_data,4,FALSE)</f>
        <v>0</v>
      </c>
      <c r="F118" s="39">
        <f t="shared" si="28"/>
        <v>0</v>
      </c>
      <c r="G118" s="104">
        <f>IF(ISBLANK(A118),'Intermediate calcs'!Q28*VLOOKUP(B118,Radionuclide_specific,8,FALSE)*Other_O_beach,'Intermediate calcs'!Q28*VLOOKUP(A118,Radionuclide_specific,8,FALSE)*Other_O_beach)</f>
        <v>5.8946584526565621E-17</v>
      </c>
      <c r="H118" s="39">
        <f t="shared" si="29"/>
        <v>5.8946584526565621E-17</v>
      </c>
    </row>
    <row r="119" spans="1:8">
      <c r="A119" s="4"/>
      <c r="B119" s="4" t="s">
        <v>26</v>
      </c>
      <c r="C119" s="47">
        <f>('Intermediate calcs'!K29*Other_ffish_local+'Intermediate calcs'!L29*Other_ffish_regnl)*VLOOKUP(IF(ISBLANK($A119),$B119,$A119),Radionuclide_specific,9,FALSE)*VLOOKUP($B$94,Other_regional_data,2,FALSE)</f>
        <v>1.4450233382701609E-13</v>
      </c>
      <c r="D119" s="48">
        <f>('Intermediate calcs'!M29*Other_fcrust_local+'Intermediate calcs'!N29*Other_fcrust_regnl)*VLOOKUP(IF(ISBLANK($A119),$B119,$A119),Radionuclide_specific,9,FALSE)*VLOOKUP($B$94,Other_regional_data,3,FALSE)</f>
        <v>1.6904832675446177E-11</v>
      </c>
      <c r="E119" s="47">
        <f>('Intermediate calcs'!O29*Other_fmollusc_local+'Intermediate calcs'!P29*Other_fmollusc_regnl)*VLOOKUP(IF(ISBLANK($A119),$B119,$A119),Radionuclide_specific,9,FALSE)*VLOOKUP($B$94,Other_regional_data,4,FALSE)</f>
        <v>1.1055588441597842E-11</v>
      </c>
      <c r="F119" s="39">
        <f t="shared" si="28"/>
        <v>2.8104923450871033E-11</v>
      </c>
      <c r="G119" s="104">
        <f>IF(ISBLANK(A119),'Intermediate calcs'!Q29*VLOOKUP(B119,Radionuclide_specific,8,FALSE)*Other_O_beach,'Intermediate calcs'!Q29*VLOOKUP(A119,Radionuclide_specific,8,FALSE)*Other_O_beach)</f>
        <v>1.6336235896507794E-12</v>
      </c>
      <c r="H119" s="39">
        <f t="shared" si="29"/>
        <v>2.9738547040521814E-11</v>
      </c>
    </row>
    <row r="120" spans="1:8">
      <c r="A120" s="4"/>
      <c r="B120" s="4" t="s">
        <v>27</v>
      </c>
      <c r="C120" s="47">
        <f>('Intermediate calcs'!K30*Other_ffish_local+'Intermediate calcs'!L30*Other_ffish_regnl)*VLOOKUP(IF(ISBLANK($A120),$B120,$A120),Radionuclide_specific,9,FALSE)*VLOOKUP($B$94,Other_regional_data,2,FALSE)</f>
        <v>1.1353754800694121E-14</v>
      </c>
      <c r="D120" s="48">
        <f>('Intermediate calcs'!M30*Other_fcrust_local+'Intermediate calcs'!N30*Other_fcrust_regnl)*VLOOKUP(IF(ISBLANK($A120),$B120,$A120),Radionuclide_specific,9,FALSE)*VLOOKUP($B$94,Other_regional_data,3,FALSE)</f>
        <v>1.4758187256341903E-13</v>
      </c>
      <c r="E120" s="47">
        <f>('Intermediate calcs'!O30*Other_fmollusc_local+'Intermediate calcs'!P30*Other_fmollusc_regnl)*VLOOKUP(IF(ISBLANK($A120),$B120,$A120),Radionuclide_specific,9,FALSE)*VLOOKUP($B$94,Other_regional_data,4,FALSE)</f>
        <v>1.7373067551082317E-13</v>
      </c>
      <c r="F120" s="39">
        <f t="shared" si="28"/>
        <v>3.3266630287493632E-13</v>
      </c>
      <c r="G120" s="104">
        <f>IF(ISBLANK(A120),'Intermediate calcs'!Q30*VLOOKUP(B120,Radionuclide_specific,8,FALSE)*Other_O_beach,'Intermediate calcs'!Q30*VLOOKUP(A120,Radionuclide_specific,8,FALSE)*Other_O_beach)</f>
        <v>9.8017415379046758E-12</v>
      </c>
      <c r="H120" s="39">
        <f t="shared" si="29"/>
        <v>1.0134407840779611E-11</v>
      </c>
    </row>
    <row r="121" spans="1:8">
      <c r="A121" s="4"/>
      <c r="B121" s="4" t="s">
        <v>28</v>
      </c>
      <c r="C121" s="47">
        <f>('Intermediate calcs'!K31*Other_ffish_local+'Intermediate calcs'!L31*Other_ffish_regnl)*VLOOKUP(IF(ISBLANK($A121),$B121,$A121),Radionuclide_specific,9,FALSE)*VLOOKUP($B$94,Other_regional_data,2,FALSE)</f>
        <v>0</v>
      </c>
      <c r="D121" s="48">
        <f>('Intermediate calcs'!M31*Other_fcrust_local+'Intermediate calcs'!N31*Other_fcrust_regnl)*VLOOKUP(IF(ISBLANK($A121),$B121,$A121),Radionuclide_specific,9,FALSE)*VLOOKUP($B$94,Other_regional_data,3,FALSE)</f>
        <v>0</v>
      </c>
      <c r="E121" s="47">
        <f>('Intermediate calcs'!O31*Other_fmollusc_local+'Intermediate calcs'!P31*Other_fmollusc_regnl)*VLOOKUP(IF(ISBLANK($A121),$B121,$A121),Radionuclide_specific,9,FALSE)*VLOOKUP($B$94,Other_regional_data,4,FALSE)</f>
        <v>0</v>
      </c>
      <c r="F121" s="39">
        <f t="shared" si="28"/>
        <v>0</v>
      </c>
      <c r="G121" s="104">
        <f>IF(ISBLANK(A121),'Intermediate calcs'!Q31*VLOOKUP(B121,Radionuclide_specific,8,FALSE)*Other_O_beach,'Intermediate calcs'!Q31*VLOOKUP(A121,Radionuclide_specific,8,FALSE)*Other_O_beach)</f>
        <v>5.3977646108044501E-16</v>
      </c>
      <c r="H121" s="39">
        <f t="shared" si="29"/>
        <v>5.3977646108044501E-16</v>
      </c>
    </row>
    <row r="122" spans="1:8">
      <c r="A122" s="4"/>
      <c r="B122" s="4" t="s">
        <v>22</v>
      </c>
      <c r="C122" s="47">
        <f>('Intermediate calcs'!K32*Other_ffish_local+'Intermediate calcs'!L32*Other_ffish_regnl)*VLOOKUP(IF(ISBLANK($A122),$B122,$A122),Radionuclide_specific,9,FALSE)*VLOOKUP($B$94,Other_regional_data,2,FALSE)</f>
        <v>7.1219007386172216E-10</v>
      </c>
      <c r="D122" s="48">
        <f>('Intermediate calcs'!M32*Other_fcrust_local+'Intermediate calcs'!N32*Other_fcrust_regnl)*VLOOKUP(IF(ISBLANK($A122),$B122,$A122),Radionuclide_specific,9,FALSE)*VLOOKUP($B$94,Other_regional_data,3,FALSE)</f>
        <v>8.3316675328984715E-8</v>
      </c>
      <c r="E122" s="47">
        <f>('Intermediate calcs'!O32*Other_fmollusc_local+'Intermediate calcs'!P32*Other_fmollusc_regnl)*VLOOKUP(IF(ISBLANK($A122),$B122,$A122),Radionuclide_specific,9,FALSE)*VLOOKUP($B$94,Other_regional_data,4,FALSE)</f>
        <v>5.4488257319303638E-8</v>
      </c>
      <c r="F122" s="39">
        <f t="shared" si="28"/>
        <v>1.3851712272215008E-7</v>
      </c>
      <c r="G122" s="104">
        <f>IF(ISBLANK(A122),'Intermediate calcs'!Q32*VLOOKUP(B122,Radionuclide_specific,8,FALSE)*Other_O_beach,'Intermediate calcs'!Q32*VLOOKUP(A122,Radionuclide_specific,8,FALSE)*Other_O_beach)</f>
        <v>1.4498409358150668E-14</v>
      </c>
      <c r="H122" s="39">
        <f t="shared" si="29"/>
        <v>1.3851713722055943E-7</v>
      </c>
    </row>
    <row r="123" spans="1:8">
      <c r="A123" s="4"/>
      <c r="B123" s="4" t="s">
        <v>23</v>
      </c>
      <c r="C123" s="47">
        <f>('Intermediate calcs'!K33*Other_ffish_local+'Intermediate calcs'!L33*Other_ffish_regnl)*VLOOKUP(IF(ISBLANK($A123),$B123,$A123),Radionuclide_specific,9,FALSE)*VLOOKUP($B$94,Other_regional_data,2,FALSE)</f>
        <v>1.3418073855365782E-13</v>
      </c>
      <c r="D123" s="48">
        <f>('Intermediate calcs'!M33*Other_fcrust_local+'Intermediate calcs'!N33*Other_fcrust_regnl)*VLOOKUP(IF(ISBLANK($A123),$B123,$A123),Radionuclide_specific,9,FALSE)*VLOOKUP($B$94,Other_regional_data,3,FALSE)</f>
        <v>1.7441494030222248E-12</v>
      </c>
      <c r="E123" s="47">
        <f>('Intermediate calcs'!O33*Other_fmollusc_local+'Intermediate calcs'!P33*Other_fmollusc_regnl)*VLOOKUP(IF(ISBLANK($A123),$B123,$A123),Radionuclide_specific,9,FALSE)*VLOOKUP($B$94,Other_regional_data,4,FALSE)</f>
        <v>2.0531807105824559E-12</v>
      </c>
      <c r="F123" s="39">
        <f t="shared" si="28"/>
        <v>3.9315108521583381E-12</v>
      </c>
      <c r="G123" s="104">
        <f>IF(ISBLANK(A123),'Intermediate calcs'!Q33*VLOOKUP(B123,Radionuclide_specific,8,FALSE)*Other_O_beach,'Intermediate calcs'!Q33*VLOOKUP(A123,Radionuclide_specific,8,FALSE)*Other_O_beach)</f>
        <v>2.3891744998642649E-13</v>
      </c>
      <c r="H123" s="39">
        <f t="shared" si="29"/>
        <v>4.1704283021447649E-12</v>
      </c>
    </row>
    <row r="124" spans="1:8">
      <c r="A124" s="4"/>
      <c r="B124" s="4" t="s">
        <v>19</v>
      </c>
      <c r="C124" s="47">
        <f>('Intermediate calcs'!K34*Other_ffish_local+'Intermediate calcs'!L34*Other_ffish_regnl)*VLOOKUP(IF(ISBLANK($A124),$B124,$A124),Radionuclide_specific,9,FALSE)*VLOOKUP($B$94,Other_regional_data,2,FALSE)</f>
        <v>1.2385914328029951E-8</v>
      </c>
      <c r="D124" s="48">
        <f>('Intermediate calcs'!M34*Other_fcrust_local+'Intermediate calcs'!N34*Other_fcrust_regnl)*VLOOKUP(IF(ISBLANK($A124),$B124,$A124),Radionuclide_specific,9,FALSE)*VLOOKUP($B$94,Other_regional_data,3,FALSE)</f>
        <v>3.2199681286564148E-8</v>
      </c>
      <c r="E124" s="47">
        <f>('Intermediate calcs'!O34*Other_fmollusc_local+'Intermediate calcs'!P34*Other_fmollusc_regnl)*VLOOKUP(IF(ISBLANK($A124),$B124,$A124),Radionuclide_specific,9,FALSE)*VLOOKUP($B$94,Other_regional_data,4,FALSE)</f>
        <v>3.7904874656906874E-8</v>
      </c>
      <c r="F124" s="39">
        <f t="shared" si="28"/>
        <v>8.249047027150097E-8</v>
      </c>
      <c r="G124" s="104">
        <f>IF(ISBLANK(A124),'Intermediate calcs'!Q34*VLOOKUP(B124,Radionuclide_specific,8,FALSE)*Other_O_beach,'Intermediate calcs'!Q34*VLOOKUP(A124,Radionuclide_specific,8,FALSE)*Other_O_beach)</f>
        <v>5.5066728501145031E-17</v>
      </c>
      <c r="H124" s="39">
        <f t="shared" si="29"/>
        <v>8.2490470326567693E-8</v>
      </c>
    </row>
    <row r="125" spans="1:8">
      <c r="A125" s="4" t="s">
        <v>133</v>
      </c>
      <c r="B125" s="4"/>
      <c r="C125" s="47">
        <f>('Intermediate calcs'!K35*Other_ffish_local+'Intermediate calcs'!L35*Other_ffish_regnl)*VLOOKUP(IF(ISBLANK($A125),$B125,$A125),Radionuclide_specific,9,FALSE)*VLOOKUP($B$94,Other_regional_data,2,FALSE)</f>
        <v>6.4911758763985027E-10</v>
      </c>
      <c r="D125" s="48">
        <f>('Intermediate calcs'!M35*Other_fcrust_local+'Intermediate calcs'!N35*Other_fcrust_regnl)*VLOOKUP(IF(ISBLANK($A125),$B125,$A125),Radionuclide_specific,9,FALSE)*VLOOKUP($B$94,Other_regional_data,3,FALSE)</f>
        <v>2.8125254152077526E-10</v>
      </c>
      <c r="E125" s="47">
        <f>('Intermediate calcs'!O35*Other_fmollusc_local+'Intermediate calcs'!P35*Other_fmollusc_regnl)*VLOOKUP(IF(ISBLANK($A125),$B125,$A125),Radionuclide_specific,9,FALSE)*VLOOKUP($B$94,Other_regional_data,4,FALSE)</f>
        <v>3.3108533710021209E-10</v>
      </c>
      <c r="F125" s="39">
        <f t="shared" ref="F125" si="38">SUM(C125:E125)</f>
        <v>1.2614554662608376E-9</v>
      </c>
      <c r="G125" s="104">
        <f>IF(ISBLANK(A125),'Intermediate calcs'!Q35*VLOOKUP(B125,Radionuclide_specific,8,FALSE)*Other_O_beach,'Intermediate calcs'!Q35*VLOOKUP(A125,Radionuclide_specific,8,FALSE)*Other_O_beach)</f>
        <v>6.4924449402711186E-12</v>
      </c>
      <c r="H125" s="39">
        <f t="shared" ref="H125" si="39">F125+G125</f>
        <v>1.2679479112011086E-9</v>
      </c>
    </row>
    <row r="126" spans="1:8">
      <c r="A126" s="4" t="s">
        <v>20</v>
      </c>
      <c r="B126" s="4"/>
      <c r="C126" s="47">
        <f>('Intermediate calcs'!K36*Other_ffish_local+'Intermediate calcs'!L36*Other_ffish_regnl)*VLOOKUP(IF(ISBLANK($A126),$B126,$A126),Radionuclide_specific,9,FALSE)*VLOOKUP($B$94,Other_regional_data,2,FALSE)</f>
        <v>7.109386298235228E-10</v>
      </c>
      <c r="D126" s="48">
        <f>('Intermediate calcs'!M36*Other_fcrust_local+'Intermediate calcs'!N36*Other_fcrust_regnl)*VLOOKUP(IF(ISBLANK($A126),$B126,$A126),Radionuclide_specific,9,FALSE)*VLOOKUP($B$94,Other_regional_data,3,FALSE)</f>
        <v>3.0803863615688728E-10</v>
      </c>
      <c r="E126" s="47">
        <f>('Intermediate calcs'!O36*Other_fmollusc_local+'Intermediate calcs'!P36*Other_fmollusc_regnl)*VLOOKUP(IF(ISBLANK($A126),$B126,$A126),Radionuclide_specific,9,FALSE)*VLOOKUP($B$94,Other_regional_data,4,FALSE)</f>
        <v>3.6261743677206606E-10</v>
      </c>
      <c r="F126" s="39">
        <f t="shared" si="28"/>
        <v>1.3815947027524762E-9</v>
      </c>
      <c r="G126" s="104">
        <f>IF(ISBLANK(A126),'Intermediate calcs'!Q36*VLOOKUP(B126,Radionuclide_specific,8,FALSE)*Other_O_beach,'Intermediate calcs'!Q36*VLOOKUP(A126,Radionuclide_specific,8,FALSE)*Other_O_beach)</f>
        <v>4.6374627537143232E-12</v>
      </c>
      <c r="H126" s="39">
        <f t="shared" si="29"/>
        <v>1.3862321655061906E-9</v>
      </c>
    </row>
    <row r="127" spans="1:8">
      <c r="A127" s="4"/>
      <c r="B127" s="4" t="s">
        <v>29</v>
      </c>
      <c r="C127" s="47">
        <f>('Intermediate calcs'!K37*Other_ffish_local+'Intermediate calcs'!L37*Other_ffish_regnl)*VLOOKUP(IF(ISBLANK($A127),$B127,$A127),Radionuclide_specific,9,FALSE)*VLOOKUP($B$94,Other_regional_data,2,FALSE)</f>
        <v>3.554693149117614E-10</v>
      </c>
      <c r="D127" s="48">
        <f>('Intermediate calcs'!M37*Other_fcrust_local+'Intermediate calcs'!N37*Other_fcrust_regnl)*VLOOKUP(IF(ISBLANK($A127),$B127,$A127),Radionuclide_specific,9,FALSE)*VLOOKUP($B$94,Other_regional_data,3,FALSE)</f>
        <v>9.2411590847066184E-11</v>
      </c>
      <c r="E127" s="47">
        <f>('Intermediate calcs'!O37*Other_fmollusc_local+'Intermediate calcs'!P37*Other_fmollusc_regnl)*VLOOKUP(IF(ISBLANK($A127),$B127,$A127),Radionuclide_specific,9,FALSE)*VLOOKUP($B$94,Other_regional_data,4,FALSE)</f>
        <v>1.0878523103161982E-10</v>
      </c>
      <c r="F127" s="39">
        <f t="shared" si="28"/>
        <v>5.5666613679044738E-10</v>
      </c>
      <c r="G127" s="104">
        <f>IF(ISBLANK(A127),'Intermediate calcs'!Q37*VLOOKUP(B127,Radionuclide_specific,8,FALSE)*Other_O_beach,'Intermediate calcs'!Q37*VLOOKUP(A127,Radionuclide_specific,8,FALSE)*Other_O_beach)</f>
        <v>0</v>
      </c>
      <c r="H127" s="39">
        <f t="shared" si="29"/>
        <v>5.5666613679044738E-10</v>
      </c>
    </row>
    <row r="128" spans="1:8">
      <c r="A128" s="4"/>
      <c r="B128" s="4" t="s">
        <v>69</v>
      </c>
      <c r="C128" s="47">
        <f>('Intermediate calcs'!K38*Other_ffish_local+'Intermediate calcs'!L38*Other_ffish_regnl)*VLOOKUP(IF(ISBLANK($A128),$B128,$A128),Radionuclide_specific,9,FALSE)*VLOOKUP($B$94,Other_regional_data,2,FALSE)</f>
        <v>1.1076217783482421E-13</v>
      </c>
      <c r="D128" s="48">
        <f>('Intermediate calcs'!M38*Other_fcrust_local+'Intermediate calcs'!N38*Other_fcrust_regnl)*VLOOKUP(IF(ISBLANK($A128),$B128,$A128),Radionuclide_specific,9,FALSE)*VLOOKUP($B$94,Other_regional_data,3,FALSE)</f>
        <v>5.7589831977157183E-13</v>
      </c>
      <c r="E128" s="47">
        <f>('Intermediate calcs'!O38*Other_fmollusc_local+'Intermediate calcs'!P38*Other_fmollusc_regnl)*VLOOKUP(IF(ISBLANK($A128),$B128,$A128),Radionuclide_specific,9,FALSE)*VLOOKUP($B$94,Other_regional_data,4,FALSE)</f>
        <v>6.779369470086453E-13</v>
      </c>
      <c r="F128" s="39">
        <f t="shared" si="28"/>
        <v>1.3645974446150415E-12</v>
      </c>
      <c r="G128" s="104">
        <f>IF(ISBLANK(A128),'Intermediate calcs'!Q38*VLOOKUP(B128,Radionuclide_specific,8,FALSE)*Other_O_beach,'Intermediate calcs'!Q38*VLOOKUP(A128,Radionuclide_specific,8,FALSE)*Other_O_beach)</f>
        <v>9.5705000565664827E-9</v>
      </c>
      <c r="H128" s="39">
        <f t="shared" si="29"/>
        <v>9.5718646540110984E-9</v>
      </c>
    </row>
    <row r="129" spans="1:8">
      <c r="A129" s="4"/>
      <c r="B129" s="4" t="s">
        <v>70</v>
      </c>
      <c r="C129" s="47">
        <f>('Intermediate calcs'!K39*Other_ffish_local+'Intermediate calcs'!L39*Other_ffish_regnl)*VLOOKUP(IF(ISBLANK($A129),$B129,$A129),Radionuclide_specific,9,FALSE)*VLOOKUP($B$94,Other_regional_data,2,FALSE)</f>
        <v>2.2255470150997235E-10</v>
      </c>
      <c r="D129" s="48">
        <f>('Intermediate calcs'!M39*Other_fcrust_local+'Intermediate calcs'!N39*Other_fcrust_regnl)*VLOOKUP(IF(ISBLANK($A129),$B129,$A129),Radionuclide_specific,9,FALSE)*VLOOKUP($B$94,Other_regional_data,3,FALSE)</f>
        <v>9.6429486101286454E-11</v>
      </c>
      <c r="E129" s="47">
        <f>('Intermediate calcs'!O39*Other_fmollusc_local+'Intermediate calcs'!P39*Other_fmollusc_regnl)*VLOOKUP(IF(ISBLANK($A129),$B129,$A129),Radionuclide_specific,9,FALSE)*VLOOKUP($B$94,Other_regional_data,4,FALSE)</f>
        <v>1.135150236851685E-10</v>
      </c>
      <c r="F129" s="39">
        <f t="shared" si="28"/>
        <v>4.324992112964273E-10</v>
      </c>
      <c r="G129" s="104">
        <f>IF(ISBLANK(A129),'Intermediate calcs'!Q39*VLOOKUP(B129,Radionuclide_specific,8,FALSE)*Other_O_beach,'Intermediate calcs'!Q39*VLOOKUP(A129,Radionuclide_specific,8,FALSE)*Other_O_beach)</f>
        <v>2.1709441022882435E-11</v>
      </c>
      <c r="H129" s="39">
        <f t="shared" si="29"/>
        <v>4.5420865231930976E-10</v>
      </c>
    </row>
    <row r="130" spans="1:8">
      <c r="A130" s="4"/>
      <c r="B130" s="4" t="s">
        <v>71</v>
      </c>
      <c r="C130" s="47">
        <f>('Intermediate calcs'!K40*Other_ffish_local+'Intermediate calcs'!L40*Other_ffish_regnl)*VLOOKUP(IF(ISBLANK($A130),$B130,$A130),Radionuclide_specific,9,FALSE)*VLOOKUP($B$94,Other_regional_data,2,FALSE)</f>
        <v>6.1820750419436767E-12</v>
      </c>
      <c r="D130" s="48">
        <f>('Intermediate calcs'!M40*Other_fcrust_local+'Intermediate calcs'!N40*Other_fcrust_regnl)*VLOOKUP(IF(ISBLANK($A130),$B130,$A130),Radionuclide_specific,9,FALSE)*VLOOKUP($B$94,Other_regional_data,3,FALSE)</f>
        <v>7.232211457596485E-10</v>
      </c>
      <c r="E130" s="47">
        <f>('Intermediate calcs'!O40*Other_fmollusc_local+'Intermediate calcs'!P40*Other_fmollusc_regnl)*VLOOKUP(IF(ISBLANK($A130),$B130,$A130),Radionuclide_specific,9,FALSE)*VLOOKUP($B$94,Other_regional_data,4,FALSE)</f>
        <v>4.7297926535486885E-10</v>
      </c>
      <c r="F130" s="39">
        <f t="shared" si="28"/>
        <v>1.2023824861564609E-9</v>
      </c>
      <c r="G130" s="104">
        <f>IF(ISBLANK(A130),'Intermediate calcs'!Q40*VLOOKUP(B130,Radionuclide_specific,8,FALSE)*Other_O_beach,'Intermediate calcs'!Q40*VLOOKUP(A130,Radionuclide_specific,8,FALSE)*Other_O_beach)</f>
        <v>1.3759504873657882E-9</v>
      </c>
      <c r="H130" s="39">
        <f t="shared" si="29"/>
        <v>2.5783329735222491E-9</v>
      </c>
    </row>
    <row r="131" spans="1:8">
      <c r="A131" s="4" t="s">
        <v>72</v>
      </c>
      <c r="B131" s="4"/>
      <c r="C131" s="47">
        <f>('Intermediate calcs'!K41*Other_ffish_local+'Intermediate calcs'!L41*Other_ffish_regnl)*VLOOKUP(IF(ISBLANK($A131),$B131,$A131),Radionuclide_specific,9,FALSE)*VLOOKUP($B$94,Other_regional_data,2,FALSE)</f>
        <v>2.5295982136673559E-13</v>
      </c>
      <c r="D131" s="48">
        <f>('Intermediate calcs'!M41*Other_fcrust_local+'Intermediate calcs'!N41*Other_fcrust_regnl)*VLOOKUP(IF(ISBLANK($A131),$B131,$A131),Radionuclide_specific,9,FALSE)*VLOOKUP($B$94,Other_regional_data,3,FALSE)</f>
        <v>6.5762003360906024E-13</v>
      </c>
      <c r="E131" s="47">
        <f>('Intermediate calcs'!O41*Other_fmollusc_local+'Intermediate calcs'!P41*Other_fmollusc_regnl)*VLOOKUP(IF(ISBLANK($A131),$B131,$A131),Radionuclide_specific,9,FALSE)*VLOOKUP($B$94,Other_regional_data,4,FALSE)</f>
        <v>2.3224147522438533E-12</v>
      </c>
      <c r="F131" s="39">
        <f t="shared" ref="F131:F132" si="40">SUM(C131:E131)</f>
        <v>3.2329946072196491E-12</v>
      </c>
      <c r="G131" s="104">
        <f>IF(ISBLANK(A131),'Intermediate calcs'!Q41*VLOOKUP(B131,Radionuclide_specific,8,FALSE)*Other_O_beach,'Intermediate calcs'!Q41*VLOOKUP(A131,Radionuclide_specific,8,FALSE)*Other_O_beach)</f>
        <v>1.9950188261648348E-15</v>
      </c>
      <c r="H131" s="39">
        <f t="shared" ref="H131:H132" si="41">F131+G131</f>
        <v>3.2349896260458139E-12</v>
      </c>
    </row>
    <row r="132" spans="1:8" s="106" customFormat="1">
      <c r="A132" s="76" t="s">
        <v>30</v>
      </c>
      <c r="B132" s="76"/>
      <c r="C132" s="77">
        <f>('Intermediate calcs'!K42*Other_ffish_local+'Intermediate calcs'!L42*Other_ffish_regnl)*VLOOKUP(IF(ISBLANK($A132),$B132,$A132),Radionuclide_specific,9,FALSE)*VLOOKUP($B$94,Other_regional_data,2,FALSE)</f>
        <v>2.3231007312413485E-13</v>
      </c>
      <c r="D132" s="78">
        <f>('Intermediate calcs'!M42*Other_fcrust_local+'Intermediate calcs'!N42*Other_fcrust_regnl)*VLOOKUP(IF(ISBLANK($A132),$B132,$A132),Radionuclide_specific,9,FALSE)*VLOOKUP($B$94,Other_regional_data,3,FALSE)</f>
        <v>6.0393685148930613E-13</v>
      </c>
      <c r="E132" s="77">
        <f>('Intermediate calcs'!O42*Other_fmollusc_local+'Intermediate calcs'!P42*Other_fmollusc_regnl)*VLOOKUP(IF(ISBLANK($A132),$B132,$A132),Radionuclide_specific,9,FALSE)*VLOOKUP($B$94,Other_regional_data,4,FALSE)</f>
        <v>2.1328301779752015E-12</v>
      </c>
      <c r="F132" s="79">
        <f t="shared" si="40"/>
        <v>2.9690771025886424E-12</v>
      </c>
      <c r="G132" s="104">
        <f>IF(ISBLANK(A132),'Intermediate calcs'!Q42*VLOOKUP(B132,Radionuclide_specific,8,FALSE)*Other_O_beach,'Intermediate calcs'!Q42*VLOOKUP(A132,Radionuclide_specific,8,FALSE)*Other_O_beach)</f>
        <v>1.4400905862446933E-15</v>
      </c>
      <c r="H132" s="79">
        <f t="shared" si="41"/>
        <v>2.9705171931748873E-12</v>
      </c>
    </row>
    <row r="133" spans="1:8">
      <c r="A133" s="4"/>
      <c r="B133" s="4" t="s">
        <v>31</v>
      </c>
      <c r="C133" s="47">
        <f>('Intermediate calcs'!K43*Other_ffish_local+'Intermediate calcs'!L43*Other_ffish_regnl)*VLOOKUP(IF(ISBLANK($A133),$B133,$A133),Radionuclide_specific,9,FALSE)*VLOOKUP($B$94,Other_regional_data,2,FALSE)</f>
        <v>1.0531389981627445E-11</v>
      </c>
      <c r="D133" s="48">
        <f>('Intermediate calcs'!M43*Other_fcrust_local+'Intermediate calcs'!N43*Other_fcrust_regnl)*VLOOKUP(IF(ISBLANK($A133),$B133,$A133),Radionuclide_specific,9,FALSE)*VLOOKUP($B$94,Other_regional_data,3,FALSE)</f>
        <v>4.5630784334747569E-12</v>
      </c>
      <c r="E133" s="47">
        <f>('Intermediate calcs'!O43*Other_fmollusc_local+'Intermediate calcs'!P43*Other_fmollusc_regnl)*VLOOKUP(IF(ISBLANK($A133),$B133,$A133),Radionuclide_specific,9,FALSE)*VLOOKUP($B$94,Other_regional_data,4,FALSE)</f>
        <v>5.3715723000856936E-12</v>
      </c>
      <c r="F133" s="39">
        <f t="shared" si="28"/>
        <v>2.0466040715187896E-11</v>
      </c>
      <c r="G133" s="104">
        <f>IF(ISBLANK(A133),'Intermediate calcs'!Q43*VLOOKUP(B133,Radionuclide_specific,8,FALSE)*Other_O_beach,'Intermediate calcs'!Q43*VLOOKUP(A133,Radionuclide_specific,8,FALSE)*Other_O_beach)</f>
        <v>2.5499476337997049E-14</v>
      </c>
      <c r="H133" s="39">
        <f t="shared" si="29"/>
        <v>2.0491540191525892E-11</v>
      </c>
    </row>
    <row r="134" spans="1:8">
      <c r="A134" s="4"/>
      <c r="B134" s="4" t="s">
        <v>32</v>
      </c>
      <c r="C134" s="47">
        <f>('Intermediate calcs'!K44*Other_ffish_local+'Intermediate calcs'!L44*Other_ffish_regnl)*VLOOKUP(IF(ISBLANK($A134),$B134,$A134),Radionuclide_specific,9,FALSE)*VLOOKUP($B$94,Other_regional_data,2,FALSE)</f>
        <v>0</v>
      </c>
      <c r="D134" s="48">
        <f>('Intermediate calcs'!M44*Other_fcrust_local+'Intermediate calcs'!N44*Other_fcrust_regnl)*VLOOKUP(IF(ISBLANK($A134),$B134,$A134),Radionuclide_specific,9,FALSE)*VLOOKUP($B$94,Other_regional_data,3,FALSE)</f>
        <v>0</v>
      </c>
      <c r="E134" s="47">
        <f>('Intermediate calcs'!O44*Other_fmollusc_local+'Intermediate calcs'!P44*Other_fmollusc_regnl)*VLOOKUP(IF(ISBLANK($A134),$B134,$A134),Radionuclide_specific,9,FALSE)*VLOOKUP($B$94,Other_regional_data,4,FALSE)</f>
        <v>0</v>
      </c>
      <c r="F134" s="39">
        <f t="shared" si="28"/>
        <v>0</v>
      </c>
      <c r="G134" s="104">
        <f>IF(ISBLANK(A134),'Intermediate calcs'!Q44*VLOOKUP(B134,Radionuclide_specific,8,FALSE)*Other_O_beach,'Intermediate calcs'!Q44*VLOOKUP(A134,Radionuclide_specific,8,FALSE)*Other_O_beach)</f>
        <v>3.6768270287098558E-13</v>
      </c>
      <c r="H134" s="39">
        <f t="shared" si="29"/>
        <v>3.6768270287098558E-13</v>
      </c>
    </row>
    <row r="135" spans="1:8">
      <c r="A135" s="4" t="s">
        <v>13</v>
      </c>
      <c r="C135" s="47">
        <f>('Intermediate calcs'!K45*Other_ffish_local+'Intermediate calcs'!L45*Other_ffish_regnl)*VLOOKUP(IF(ISBLANK($A135),$B135,$A135),Radionuclide_specific,9,FALSE)*VLOOKUP($B$94,Other_regional_data,2,FALSE)</f>
        <v>1.2880804783299655E-10</v>
      </c>
      <c r="D135" s="48">
        <f>('Intermediate calcs'!M45*Other_fcrust_local+'Intermediate calcs'!N45*Other_fcrust_regnl)*VLOOKUP(IF(ISBLANK($A135),$B135,$A135),Radionuclide_specific,9,FALSE)*VLOOKUP($B$94,Other_regional_data,3,FALSE)</f>
        <v>6.6972499759495839E-11</v>
      </c>
      <c r="E135" s="47">
        <f>('Intermediate calcs'!O45*Other_fmollusc_local+'Intermediate calcs'!P45*Other_fmollusc_regnl)*VLOOKUP(IF(ISBLANK($A135),$B135,$A135),Radionuclide_specific,9,FALSE)*VLOOKUP($B$94,Other_regional_data,4,FALSE)</f>
        <v>1.1825819887397527E-9</v>
      </c>
      <c r="F135" s="39">
        <f t="shared" si="28"/>
        <v>1.3783625363322451E-9</v>
      </c>
      <c r="G135" s="104">
        <f>IF(ISBLANK(A135),'Intermediate calcs'!Q45*VLOOKUP(B135,Radionuclide_specific,8,FALSE)*Other_O_beach,'Intermediate calcs'!Q45*VLOOKUP(A135,Radionuclide_specific,8,FALSE)*Other_O_beach)</f>
        <v>9.649732454036247E-14</v>
      </c>
      <c r="H135" s="39">
        <f t="shared" si="29"/>
        <v>1.3784590336567854E-9</v>
      </c>
    </row>
    <row r="136" spans="1:8" s="106" customFormat="1">
      <c r="A136" s="80" t="s">
        <v>18</v>
      </c>
      <c r="B136" s="80"/>
      <c r="C136" s="77">
        <f>('Intermediate calcs'!K46*Other_ffish_local+'Intermediate calcs'!L46*Other_ffish_regnl)*VLOOKUP(IF(ISBLANK($A136),$B136,$A136),Radionuclide_specific,9,FALSE)*VLOOKUP($B$94,Other_regional_data,2,FALSE)</f>
        <v>1.2880755241226987E-10</v>
      </c>
      <c r="D136" s="78">
        <f>('Intermediate calcs'!M46*Other_fcrust_local+'Intermediate calcs'!N46*Other_fcrust_regnl)*VLOOKUP(IF(ISBLANK($A136),$B136,$A136),Radionuclide_specific,9,FALSE)*VLOOKUP($B$94,Other_regional_data,3,FALSE)</f>
        <v>6.6972242479076455E-11</v>
      </c>
      <c r="E136" s="77">
        <f>('Intermediate calcs'!O46*Other_fmollusc_local+'Intermediate calcs'!P46*Other_fmollusc_regnl)*VLOOKUP(IF(ISBLANK($A136),$B136,$A136),Radionuclide_specific,9,FALSE)*VLOOKUP($B$94,Other_regional_data,4,FALSE)</f>
        <v>1.1825774457528385E-9</v>
      </c>
      <c r="F136" s="79">
        <f t="shared" si="28"/>
        <v>1.3783572406441848E-9</v>
      </c>
      <c r="G136" s="104">
        <f>IF(ISBLANK(A136),'Intermediate calcs'!Q46*VLOOKUP(B136,Radionuclide_specific,8,FALSE)*Other_O_beach,'Intermediate calcs'!Q46*VLOOKUP(A136,Radionuclide_specific,8,FALSE)*Other_O_beach)</f>
        <v>2.0420658188930991E-13</v>
      </c>
      <c r="H136" s="79">
        <f t="shared" si="29"/>
        <v>1.3785614472260741E-9</v>
      </c>
    </row>
    <row r="137" spans="1:8" s="106" customFormat="1">
      <c r="A137" s="80" t="s">
        <v>9</v>
      </c>
      <c r="B137" s="80"/>
      <c r="C137" s="77">
        <f>('Intermediate calcs'!K47*Other_ffish_local+'Intermediate calcs'!L47*Other_ffish_regnl)*VLOOKUP(IF(ISBLANK($A137),$B137,$A137),Radionuclide_specific,9,FALSE)*VLOOKUP($B$94,Other_regional_data,2,FALSE)</f>
        <v>1.0302663328668142E-10</v>
      </c>
      <c r="D137" s="78">
        <f>('Intermediate calcs'!M47*Other_fcrust_local+'Intermediate calcs'!N47*Other_fcrust_regnl)*VLOOKUP(IF(ISBLANK($A137),$B137,$A137),Radionuclide_specific,9,FALSE)*VLOOKUP($B$94,Other_regional_data,3,FALSE)</f>
        <v>1.0713551360116996E-10</v>
      </c>
      <c r="E137" s="77">
        <f>('Intermediate calcs'!O47*Other_fmollusc_local+'Intermediate calcs'!P47*Other_fmollusc_regnl)*VLOOKUP(IF(ISBLANK($A137),$B137,$A137),Radionuclide_specific,9,FALSE)*VLOOKUP($B$94,Other_regional_data,4,FALSE)</f>
        <v>3.1529490759666236E-10</v>
      </c>
      <c r="F137" s="79">
        <f t="shared" si="28"/>
        <v>5.2545705448451373E-10</v>
      </c>
      <c r="G137" s="104">
        <f>IF(ISBLANK(A137),'Intermediate calcs'!Q47*VLOOKUP(B137,Radionuclide_specific,8,FALSE)*Other_O_beach,'Intermediate calcs'!Q47*VLOOKUP(A137,Radionuclide_specific,8,FALSE)*Other_O_beach)</f>
        <v>1.5830688848631515E-10</v>
      </c>
      <c r="H137" s="79">
        <f t="shared" si="29"/>
        <v>6.8376394297082889E-10</v>
      </c>
    </row>
    <row r="139" spans="1:8" s="105" customFormat="1" ht="12.75">
      <c r="A139" s="44" t="s">
        <v>248</v>
      </c>
      <c r="B139" s="44" t="s">
        <v>57</v>
      </c>
      <c r="C139" s="119" t="s">
        <v>127</v>
      </c>
      <c r="D139" s="119"/>
      <c r="E139" s="119"/>
      <c r="F139" s="44"/>
      <c r="G139" s="102" t="s">
        <v>128</v>
      </c>
      <c r="H139" s="70" t="s">
        <v>129</v>
      </c>
    </row>
    <row r="140" spans="1:8" s="45" customFormat="1" ht="22.5" customHeight="1">
      <c r="A140" s="26" t="s">
        <v>77</v>
      </c>
      <c r="B140" s="26" t="s">
        <v>116</v>
      </c>
      <c r="C140" s="67" t="s">
        <v>158</v>
      </c>
      <c r="D140" s="26" t="s">
        <v>159</v>
      </c>
      <c r="E140" s="67" t="s">
        <v>160</v>
      </c>
      <c r="F140" s="26" t="s">
        <v>161</v>
      </c>
      <c r="G140" s="103" t="s">
        <v>162</v>
      </c>
      <c r="H140" s="26" t="s">
        <v>163</v>
      </c>
    </row>
    <row r="141" spans="1:8">
      <c r="A141" s="4" t="s">
        <v>115</v>
      </c>
      <c r="B141" s="4"/>
      <c r="C141" s="47">
        <f>('Intermediate calcs'!K6*Other_ffish_local+'Intermediate calcs'!L6*Other_ffish_regnl)*VLOOKUP(IF(ISBLANK($A141),$B141,$A141),Radionuclide_specific,9,FALSE)*VLOOKUP($B$139,Other_regional_data,2,FALSE)</f>
        <v>4.193992320406052E-17</v>
      </c>
      <c r="D141" s="48">
        <f>('Intermediate calcs'!M6*Other_fcrust_local+'Intermediate calcs'!N6*Other_fcrust_regnl)*VLOOKUP(IF(ISBLANK($A141),$B141,$A141),Radionuclide_specific,9,FALSE)*VLOOKUP($B$139,Other_regional_data,3,FALSE)</f>
        <v>1.7366412954995367E-17</v>
      </c>
      <c r="E141" s="47">
        <f>('Intermediate calcs'!O6*Other_fmollusc_local+'Intermediate calcs'!P6*Other_fmollusc_regnl)*VLOOKUP(IF(ISBLANK($A141),$B141,$A141),Radionuclide_specific,9,FALSE)*VLOOKUP($B$139,Other_regional_data,4,FALSE)</f>
        <v>1.1028155298976186E-17</v>
      </c>
      <c r="F141" s="39">
        <f>SUM(C141:E141)</f>
        <v>7.0334491458032081E-17</v>
      </c>
      <c r="G141" s="104">
        <f>IF(ISBLANK(A141),'Intermediate calcs'!Q6*VLOOKUP(B141,Radionuclide_specific,8,FALSE)*Other_O_beach,'Intermediate calcs'!Q6*VLOOKUP(A141,Radionuclide_specific,8,FALSE)*Other_O_beach)</f>
        <v>0</v>
      </c>
      <c r="H141" s="39">
        <f>F141+G141</f>
        <v>7.0334491458032081E-17</v>
      </c>
    </row>
    <row r="142" spans="1:8">
      <c r="A142" s="4" t="s">
        <v>10</v>
      </c>
      <c r="B142" s="4"/>
      <c r="C142" s="47">
        <f>('Intermediate calcs'!K7*Other_ffish_local+'Intermediate calcs'!L7*Other_ffish_regnl)*VLOOKUP(IF(ISBLANK($A142),$B142,$A142),Radionuclide_specific,9,FALSE)*VLOOKUP($B$139,Other_regional_data,2,FALSE)</f>
        <v>2.7090586313146791E-11</v>
      </c>
      <c r="D142" s="48">
        <f>('Intermediate calcs'!M7*Other_fcrust_local+'Intermediate calcs'!N7*Other_fcrust_regnl)*VLOOKUP(IF(ISBLANK($A142),$B142,$A142),Radionuclide_specific,9,FALSE)*VLOOKUP($B$139,Other_regional_data,3,FALSE)</f>
        <v>1.1217589636739229E-11</v>
      </c>
      <c r="E142" s="47">
        <f>('Intermediate calcs'!O7*Other_fmollusc_local+'Intermediate calcs'!P7*Other_fmollusc_regnl)*VLOOKUP(IF(ISBLANK($A142),$B142,$A142),Radionuclide_specific,9,FALSE)*VLOOKUP($B$139,Other_regional_data,4,FALSE)</f>
        <v>7.1234814532359527E-12</v>
      </c>
      <c r="F142" s="39">
        <f t="shared" ref="F142:F182" si="42">SUM(C142:E142)</f>
        <v>4.5431657403121972E-11</v>
      </c>
      <c r="G142" s="104">
        <f>IF(ISBLANK(A142),'Intermediate calcs'!Q7*VLOOKUP(B142,Radionuclide_specific,8,FALSE)*Other_O_beach,'Intermediate calcs'!Q7*VLOOKUP(A142,Radionuclide_specific,8,FALSE)*Other_O_beach)</f>
        <v>4.3236501999000456E-17</v>
      </c>
      <c r="H142" s="39">
        <f t="shared" ref="H142:H182" si="43">F142+G142</f>
        <v>4.5431700639623972E-11</v>
      </c>
    </row>
    <row r="143" spans="1:8">
      <c r="A143" s="4" t="s">
        <v>192</v>
      </c>
      <c r="B143" s="4"/>
      <c r="C143" s="47">
        <f>('Intermediate calcs'!K8*Other_ffish_local+'Intermediate calcs'!L8*Other_ffish_regnl)*VLOOKUP(IF(ISBLANK($A143),$B143,$A143),Radionuclide_specific,9,FALSE)*VLOOKUP($B$139,Other_regional_data,2,FALSE)</f>
        <v>1.5715744333693149E-15</v>
      </c>
      <c r="D143" s="48">
        <f>('Intermediate calcs'!M8*Other_fcrust_local+'Intermediate calcs'!N8*Other_fcrust_regnl)*VLOOKUP(IF(ISBLANK($A143),$B143,$A143),Radionuclide_specific,9,FALSE)*VLOOKUP($B$139,Other_regional_data,3,FALSE)</f>
        <v>6.5078189116183883E-16</v>
      </c>
      <c r="E143" s="47">
        <f>('Intermediate calcs'!O8*Other_fmollusc_local+'Intermediate calcs'!P8*Other_fmollusc_regnl)*VLOOKUP(IF(ISBLANK($A143),$B143,$A143),Radionuclide_specific,9,FALSE)*VLOOKUP($B$139,Other_regional_data,4,FALSE)</f>
        <v>1.2397938100561697E-15</v>
      </c>
      <c r="F143" s="39">
        <f t="shared" si="42"/>
        <v>3.4621501345873236E-15</v>
      </c>
      <c r="G143" s="104">
        <f>IF(ISBLANK(A143),'Intermediate calcs'!Q8*VLOOKUP(B143,Radionuclide_specific,8,FALSE)*Other_O_beach,'Intermediate calcs'!Q8*VLOOKUP(A143,Radionuclide_specific,8,FALSE)*Other_O_beach)</f>
        <v>1.9786621676938309E-20</v>
      </c>
      <c r="H143" s="39">
        <f t="shared" si="43"/>
        <v>3.4621699212090008E-15</v>
      </c>
    </row>
    <row r="144" spans="1:8">
      <c r="A144" s="4" t="s">
        <v>180</v>
      </c>
      <c r="B144" s="4"/>
      <c r="C144" s="47">
        <f>('Intermediate calcs'!K9*Other_ffish_local+'Intermediate calcs'!L9*Other_ffish_regnl)*VLOOKUP(IF(ISBLANK($A144),$B144,$A144),Radionuclide_specific,9,FALSE)*VLOOKUP($B$139,Other_regional_data,2,FALSE)</f>
        <v>1.5904375606009418E-12</v>
      </c>
      <c r="D144" s="48">
        <f>('Intermediate calcs'!M9*Other_fcrust_local+'Intermediate calcs'!N9*Other_fcrust_regnl)*VLOOKUP(IF(ISBLANK($A144),$B144,$A144),Radionuclide_specific,9,FALSE)*VLOOKUP($B$139,Other_regional_data,3,FALSE)</f>
        <v>3.2929121598454849E-12</v>
      </c>
      <c r="E144" s="47">
        <f>('Intermediate calcs'!O9*Other_fmollusc_local+'Intermediate calcs'!P9*Other_fmollusc_regnl)*VLOOKUP(IF(ISBLANK($A144),$B144,$A144),Radionuclide_specific,9,FALSE)*VLOOKUP($B$139,Other_regional_data,4,FALSE)</f>
        <v>2.091090818741433E-11</v>
      </c>
      <c r="F144" s="39">
        <f t="shared" ref="F144:F145" si="44">SUM(C144:E144)</f>
        <v>2.5794257907860757E-11</v>
      </c>
      <c r="G144" s="104">
        <f>IF(ISBLANK(A144),'Intermediate calcs'!Q9*VLOOKUP(B144,Radionuclide_specific,8,FALSE)*Other_O_beach,'Intermediate calcs'!Q9*VLOOKUP(A144,Radionuclide_specific,8,FALSE)*Other_O_beach)</f>
        <v>5.166108727810625E-9</v>
      </c>
      <c r="H144" s="39">
        <f t="shared" ref="H144:H145" si="45">F144+G144</f>
        <v>5.191902985718486E-9</v>
      </c>
    </row>
    <row r="145" spans="1:8">
      <c r="A145" s="4" t="s">
        <v>179</v>
      </c>
      <c r="B145" s="4"/>
      <c r="C145" s="47">
        <f>('Intermediate calcs'!K10*Other_ffish_local+'Intermediate calcs'!L10*Other_ffish_regnl)*VLOOKUP(IF(ISBLANK($A145),$B145,$A145),Radionuclide_specific,9,FALSE)*VLOOKUP($B$139,Other_regional_data,2,FALSE)</f>
        <v>1.0246024541123796E-12</v>
      </c>
      <c r="D145" s="48">
        <f>('Intermediate calcs'!M10*Other_fcrust_local+'Intermediate calcs'!N10*Other_fcrust_regnl)*VLOOKUP(IF(ISBLANK($A145),$B145,$A145),Radionuclide_specific,9,FALSE)*VLOOKUP($B$139,Other_regional_data,3,FALSE)</f>
        <v>4.242843310864958E-12</v>
      </c>
      <c r="E145" s="47">
        <f>('Intermediate calcs'!O10*Other_fmollusc_local+'Intermediate calcs'!P10*Other_fmollusc_regnl)*VLOOKUP(IF(ISBLANK($A145),$B145,$A145),Radionuclide_specific,9,FALSE)*VLOOKUP($B$139,Other_regional_data,4,FALSE)</f>
        <v>7.6980672096679761E-12</v>
      </c>
      <c r="F145" s="39">
        <f t="shared" si="44"/>
        <v>1.2965512974645314E-11</v>
      </c>
      <c r="G145" s="104">
        <f>IF(ISBLANK(A145),'Intermediate calcs'!Q10*VLOOKUP(B145,Radionuclide_specific,8,FALSE)*Other_O_beach,'Intermediate calcs'!Q10*VLOOKUP(A145,Radionuclide_specific,8,FALSE)*Other_O_beach)</f>
        <v>8.0019437009247035E-10</v>
      </c>
      <c r="H145" s="39">
        <f t="shared" si="45"/>
        <v>8.1315988306711571E-10</v>
      </c>
    </row>
    <row r="146" spans="1:8">
      <c r="A146" s="4" t="s">
        <v>11</v>
      </c>
      <c r="B146" s="4"/>
      <c r="C146" s="47">
        <f>('Intermediate calcs'!K11*Other_ffish_local+'Intermediate calcs'!L11*Other_ffish_regnl)*VLOOKUP(IF(ISBLANK($A146),$B146,$A146),Radionuclide_specific,9,FALSE)*VLOOKUP($B$139,Other_regional_data,2,FALSE)</f>
        <v>5.5107745913634607E-12</v>
      </c>
      <c r="D146" s="48">
        <f>('Intermediate calcs'!M11*Other_fcrust_local+'Intermediate calcs'!N11*Other_fcrust_regnl)*VLOOKUP(IF(ISBLANK($A146),$B146,$A146),Radionuclide_specific,9,FALSE)*VLOOKUP($B$139,Other_regional_data,3,FALSE)</f>
        <v>2.2819093814968391E-11</v>
      </c>
      <c r="E146" s="47">
        <f>('Intermediate calcs'!O11*Other_fmollusc_local+'Intermediate calcs'!P11*Other_fmollusc_regnl)*VLOOKUP(IF(ISBLANK($A146),$B146,$A146),Radionuclide_specific,9,FALSE)*VLOOKUP($B$139,Other_regional_data,4,FALSE)</f>
        <v>4.1402169484202417E-11</v>
      </c>
      <c r="F146" s="39">
        <f t="shared" si="42"/>
        <v>6.9732037890534267E-11</v>
      </c>
      <c r="G146" s="104">
        <f>IF(ISBLANK(A146),'Intermediate calcs'!Q11*VLOOKUP(B146,Radionuclide_specific,8,FALSE)*Other_O_beach,'Intermediate calcs'!Q11*VLOOKUP(A146,Radionuclide_specific,8,FALSE)*Other_O_beach)</f>
        <v>2.329033835320013E-9</v>
      </c>
      <c r="H146" s="39">
        <f t="shared" si="43"/>
        <v>2.3987658732105473E-9</v>
      </c>
    </row>
    <row r="147" spans="1:8">
      <c r="A147" s="4" t="s">
        <v>181</v>
      </c>
      <c r="B147" s="4"/>
      <c r="C147" s="47">
        <f>('Intermediate calcs'!K12*Other_ffish_local+'Intermediate calcs'!L12*Other_ffish_regnl)*VLOOKUP(IF(ISBLANK($A147),$B147,$A147),Radionuclide_specific,9,FALSE)*VLOOKUP($B$139,Other_regional_data,2,FALSE)</f>
        <v>8.6431658915536384E-12</v>
      </c>
      <c r="D147" s="48">
        <f>('Intermediate calcs'!M12*Other_fcrust_local+'Intermediate calcs'!N12*Other_fcrust_regnl)*VLOOKUP(IF(ISBLANK($A147),$B147,$A147),Radionuclide_specific,9,FALSE)*VLOOKUP($B$139,Other_regional_data,3,FALSE)</f>
        <v>1.0737137703067912E-9</v>
      </c>
      <c r="E147" s="47">
        <f>('Intermediate calcs'!O12*Other_fmollusc_local+'Intermediate calcs'!P12*Other_fmollusc_regnl)*VLOOKUP(IF(ISBLANK($A147),$B147,$A147),Radionuclide_specific,9,FALSE)*VLOOKUP($B$139,Other_regional_data,4,FALSE)</f>
        <v>1.8182349628989268E-10</v>
      </c>
      <c r="F147" s="39">
        <f t="shared" ref="F147" si="46">SUM(C147:E147)</f>
        <v>1.2641804324882376E-9</v>
      </c>
      <c r="G147" s="104">
        <f>IF(ISBLANK(A147),'Intermediate calcs'!Q12*VLOOKUP(B147,Radionuclide_specific,8,FALSE)*Other_O_beach,'Intermediate calcs'!Q12*VLOOKUP(A147,Radionuclide_specific,8,FALSE)*Other_O_beach)</f>
        <v>1.2234979235551998E-10</v>
      </c>
      <c r="H147" s="39">
        <f t="shared" ref="H147" si="47">F147+G147</f>
        <v>1.3865302248437576E-9</v>
      </c>
    </row>
    <row r="148" spans="1:8">
      <c r="A148" s="4" t="s">
        <v>17</v>
      </c>
      <c r="B148" s="4"/>
      <c r="C148" s="47">
        <f>('Intermediate calcs'!K13*Other_ffish_local+'Intermediate calcs'!L13*Other_ffish_regnl)*VLOOKUP(IF(ISBLANK($A148),$B148,$A148),Radionuclide_specific,9,FALSE)*VLOOKUP($B$139,Other_regional_data,2,FALSE)</f>
        <v>1.9602254569306966E-13</v>
      </c>
      <c r="D148" s="48">
        <f>('Intermediate calcs'!M13*Other_fcrust_local+'Intermediate calcs'!N13*Other_fcrust_regnl)*VLOOKUP(IF(ISBLANK($A148),$B148,$A148),Radionuclide_specific,9,FALSE)*VLOOKUP($B$139,Other_regional_data,3,FALSE)</f>
        <v>1.3528091091964703E-13</v>
      </c>
      <c r="E148" s="47">
        <f>('Intermediate calcs'!O13*Other_fmollusc_local+'Intermediate calcs'!P13*Other_fmollusc_regnl)*VLOOKUP(IF(ISBLANK($A148),$B148,$A148),Radionuclide_specific,9,FALSE)*VLOOKUP($B$139,Other_regional_data,4,FALSE)</f>
        <v>1.7181428294663384E-13</v>
      </c>
      <c r="F148" s="39">
        <f t="shared" si="42"/>
        <v>5.0311773955935054E-13</v>
      </c>
      <c r="G148" s="104">
        <f>IF(ISBLANK(A148),'Intermediate calcs'!Q13*VLOOKUP(B148,Radionuclide_specific,8,FALSE)*Other_O_beach,'Intermediate calcs'!Q13*VLOOKUP(A148,Radionuclide_specific,8,FALSE)*Other_O_beach)</f>
        <v>4.4632127455485426E-17</v>
      </c>
      <c r="H148" s="39">
        <f t="shared" si="43"/>
        <v>5.0316237168680602E-13</v>
      </c>
    </row>
    <row r="149" spans="1:8">
      <c r="A149" s="4"/>
      <c r="B149" s="4" t="s">
        <v>66</v>
      </c>
      <c r="C149" s="47">
        <v>0</v>
      </c>
      <c r="D149" s="48">
        <v>0</v>
      </c>
      <c r="E149" s="47">
        <v>0</v>
      </c>
      <c r="F149" s="39">
        <f t="shared" si="42"/>
        <v>0</v>
      </c>
      <c r="G149" s="104">
        <f>IF(ISBLANK(A149),'Intermediate calcs'!Q14*VLOOKUP(B149,Radionuclide_specific,8,FALSE)*Other_O_beach,'Intermediate calcs'!Q14*VLOOKUP(A149,Radionuclide_specific,8,FALSE)*Other_O_beach)</f>
        <v>2.993618304941096E-15</v>
      </c>
      <c r="H149" s="39">
        <f t="shared" si="43"/>
        <v>2.993618304941096E-15</v>
      </c>
    </row>
    <row r="150" spans="1:8">
      <c r="A150" s="4" t="s">
        <v>58</v>
      </c>
      <c r="B150" s="4"/>
      <c r="C150" s="47">
        <f>('Intermediate calcs'!K15*Other_ffish_local+'Intermediate calcs'!L15*Other_ffish_regnl)*VLOOKUP(IF(ISBLANK($A150),$B150,$A150),Radionuclide_specific,9,FALSE)*VLOOKUP($B$139,Other_regional_data,2,FALSE)</f>
        <v>3.1554349392747498E-14</v>
      </c>
      <c r="D150" s="48">
        <f>('Intermediate calcs'!M15*Other_fcrust_local+'Intermediate calcs'!N15*Other_fcrust_regnl)*VLOOKUP(IF(ISBLANK($A150),$B150,$A150),Radionuclide_specific,9,FALSE)*VLOOKUP($B$139,Other_regional_data,3,FALSE)</f>
        <v>6.533125290657149E-13</v>
      </c>
      <c r="E150" s="47">
        <f>('Intermediate calcs'!O15*Other_fmollusc_local+'Intermediate calcs'!P15*Other_fmollusc_regnl)*VLOOKUP(IF(ISBLANK($A150),$B150,$A150),Radionuclide_specific,9,FALSE)*VLOOKUP($B$139,Other_regional_data,4,FALSE)</f>
        <v>2.0743581440723371E-12</v>
      </c>
      <c r="F150" s="39">
        <f t="shared" si="42"/>
        <v>2.7592250225307993E-12</v>
      </c>
      <c r="G150" s="104">
        <f>IF(ISBLANK(A150),'Intermediate calcs'!Q15*VLOOKUP(B150,Radionuclide_specific,8,FALSE)*Other_O_beach,'Intermediate calcs'!Q15*VLOOKUP(A150,Radionuclide_specific,8,FALSE)*Other_O_beach)</f>
        <v>0</v>
      </c>
      <c r="H150" s="39">
        <f t="shared" si="43"/>
        <v>2.7592250225307993E-12</v>
      </c>
    </row>
    <row r="151" spans="1:8">
      <c r="A151" s="4"/>
      <c r="B151" s="4" t="s">
        <v>67</v>
      </c>
      <c r="C151" s="47">
        <v>0</v>
      </c>
      <c r="D151" s="48">
        <v>0</v>
      </c>
      <c r="E151" s="47">
        <v>0</v>
      </c>
      <c r="F151" s="39">
        <f t="shared" si="42"/>
        <v>0</v>
      </c>
      <c r="G151" s="104">
        <f>IF(ISBLANK(A151),'Intermediate calcs'!Q16*VLOOKUP(B151,Radionuclide_specific,8,FALSE)*Other_O_beach,'Intermediate calcs'!Q16*VLOOKUP(A151,Radionuclide_specific,8,FALSE)*Other_O_beach)</f>
        <v>4.5342692323716181E-11</v>
      </c>
      <c r="H151" s="39">
        <f t="shared" si="43"/>
        <v>4.5342692323716181E-11</v>
      </c>
    </row>
    <row r="152" spans="1:8">
      <c r="A152" s="4" t="s">
        <v>59</v>
      </c>
      <c r="B152" s="4"/>
      <c r="C152" s="47">
        <f>('Intermediate calcs'!K17*Other_ffish_local+'Intermediate calcs'!L17*Other_ffish_regnl)*VLOOKUP(IF(ISBLANK($A152),$B152,$A152),Radionuclide_specific,9,FALSE)*VLOOKUP($B$139,Other_regional_data,2,FALSE)</f>
        <v>2.3129388718948514E-12</v>
      </c>
      <c r="D152" s="48">
        <f>('Intermediate calcs'!M17*Other_fcrust_local+'Intermediate calcs'!N17*Other_fcrust_regnl)*VLOOKUP(IF(ISBLANK($A152),$B152,$A152),Radionuclide_specific,9,FALSE)*VLOOKUP($B$139,Other_regional_data,3,FALSE)</f>
        <v>3.192449535108596E-13</v>
      </c>
      <c r="E152" s="47">
        <f>('Intermediate calcs'!O17*Other_fmollusc_local+'Intermediate calcs'!P17*Other_fmollusc_regnl)*VLOOKUP(IF(ISBLANK($A152),$B152,$A152),Radionuclide_specific,9,FALSE)*VLOOKUP($B$139,Other_regional_data,4,FALSE)</f>
        <v>6.7576475250549358E-13</v>
      </c>
      <c r="F152" s="39">
        <f t="shared" si="42"/>
        <v>3.3079485779112047E-12</v>
      </c>
      <c r="G152" s="104">
        <f>IF(ISBLANK(A152),'Intermediate calcs'!Q17*VLOOKUP(B152,Radionuclide_specific,8,FALSE)*Other_O_beach,'Intermediate calcs'!Q17*VLOOKUP(A152,Radionuclide_specific,8,FALSE)*Other_O_beach)</f>
        <v>4.6488766455537044E-15</v>
      </c>
      <c r="H152" s="39">
        <f t="shared" si="43"/>
        <v>3.3125974545567582E-12</v>
      </c>
    </row>
    <row r="153" spans="1:8">
      <c r="A153" s="4" t="s">
        <v>187</v>
      </c>
      <c r="B153" s="4"/>
      <c r="C153" s="47">
        <f>('Intermediate calcs'!K18*Other_ffish_local+'Intermediate calcs'!L18*Other_ffish_regnl)*VLOOKUP(IF(ISBLANK($A153),$B153,$A153),Radionuclide_specific,9,FALSE)*VLOOKUP($B$139,Other_regional_data,2,FALSE)</f>
        <v>1.6341137255335144E-14</v>
      </c>
      <c r="D153" s="48">
        <f>('Intermediate calcs'!M18*Other_fcrust_local+'Intermediate calcs'!N18*Other_fcrust_regnl)*VLOOKUP(IF(ISBLANK($A153),$B153,$A153),Radionuclide_specific,9,FALSE)*VLOOKUP($B$139,Other_regional_data,3,FALSE)</f>
        <v>2.2556276927257179E-15</v>
      </c>
      <c r="E153" s="47">
        <f>('Intermediate calcs'!O18*Other_fmollusc_local+'Intermediate calcs'!P18*Other_fmollusc_regnl)*VLOOKUP(IF(ISBLANK($A153),$B153,$A153),Radionuclide_specific,9,FALSE)*VLOOKUP($B$139,Other_regional_data,4,FALSE)</f>
        <v>4.7746210950441274E-15</v>
      </c>
      <c r="F153" s="39">
        <f t="shared" ref="F153" si="48">SUM(C153:E153)</f>
        <v>2.337138604310499E-14</v>
      </c>
      <c r="G153" s="104">
        <f>IF(ISBLANK(A153),'Intermediate calcs'!Q18*VLOOKUP(B153,Radionuclide_specific,8,FALSE)*Other_O_beach,'Intermediate calcs'!Q18*VLOOKUP(A153,Radionuclide_specific,8,FALSE)*Other_O_beach)</f>
        <v>3.3722585266983526E-14</v>
      </c>
      <c r="H153" s="39">
        <f t="shared" ref="H153" si="49">F153+G153</f>
        <v>5.7093971310088509E-14</v>
      </c>
    </row>
    <row r="154" spans="1:8">
      <c r="A154" s="4" t="s">
        <v>154</v>
      </c>
      <c r="B154" s="4"/>
      <c r="C154" s="47">
        <f>('Intermediate calcs'!K19*Other_ffish_local+'Intermediate calcs'!L19*Other_ffish_regnl)*VLOOKUP(IF(ISBLANK($A154),$B154,$A154),Radionuclide_specific,9,FALSE)*VLOOKUP($B$139,Other_regional_data,2,FALSE)</f>
        <v>4.3609176059750186E-12</v>
      </c>
      <c r="D154" s="48">
        <f>('Intermediate calcs'!M19*Other_fcrust_local+'Intermediate calcs'!N19*Other_fcrust_regnl)*VLOOKUP(IF(ISBLANK($A154),$B154,$A154),Radionuclide_specific,9,FALSE)*VLOOKUP($B$139,Other_regional_data,3,FALSE)</f>
        <v>9.0289153574521336E-13</v>
      </c>
      <c r="E154" s="47">
        <f>('Intermediate calcs'!O19*Other_fmollusc_local+'Intermediate calcs'!P19*Other_fmollusc_regnl)*VLOOKUP(IF(ISBLANK($A154),$B154,$A154),Radionuclide_specific,9,FALSE)*VLOOKUP($B$139,Other_regional_data,4,FALSE)</f>
        <v>6.8803348855977805E-13</v>
      </c>
      <c r="F154" s="39">
        <f t="shared" ref="F154" si="50">SUM(C154:E154)</f>
        <v>5.9518426302800103E-12</v>
      </c>
      <c r="G154" s="104">
        <f>IF(ISBLANK(A154),'Intermediate calcs'!Q19*VLOOKUP(B154,Radionuclide_specific,8,FALSE)*Other_O_beach,'Intermediate calcs'!Q19*VLOOKUP(A154,Radionuclide_specific,8,FALSE)*Other_O_beach)</f>
        <v>1.9807923654631005E-11</v>
      </c>
      <c r="H154" s="39">
        <f t="shared" ref="H154" si="51">F154+G154</f>
        <v>2.5759766284911015E-11</v>
      </c>
    </row>
    <row r="155" spans="1:8">
      <c r="A155" s="4" t="s">
        <v>12</v>
      </c>
      <c r="B155" s="4"/>
      <c r="C155" s="47">
        <f>('Intermediate calcs'!K20*Other_ffish_local+'Intermediate calcs'!L20*Other_ffish_regnl)*VLOOKUP(IF(ISBLANK($A155),$B155,$A155),Radionuclide_specific,9,FALSE)*VLOOKUP($B$139,Other_regional_data,2,FALSE)</f>
        <v>3.0304417915846691E-12</v>
      </c>
      <c r="D155" s="48">
        <f>('Intermediate calcs'!M20*Other_fcrust_local+'Intermediate calcs'!N20*Other_fcrust_regnl)*VLOOKUP(IF(ISBLANK($A155),$B155,$A155),Radionuclide_specific,9,FALSE)*VLOOKUP($B$139,Other_regional_data,3,FALSE)</f>
        <v>6.2741901634304508E-13</v>
      </c>
      <c r="E155" s="47">
        <f>('Intermediate calcs'!O20*Other_fmollusc_local+'Intermediate calcs'!P20*Other_fmollusc_regnl)*VLOOKUP(IF(ISBLANK($A155),$B155,$A155),Radionuclide_specific,9,FALSE)*VLOOKUP($B$139,Other_regional_data,4,FALSE)</f>
        <v>4.7811423356289715E-13</v>
      </c>
      <c r="F155" s="39">
        <f t="shared" si="42"/>
        <v>4.1359750414906108E-12</v>
      </c>
      <c r="G155" s="104">
        <f>IF(ISBLANK(A155),'Intermediate calcs'!Q20*VLOOKUP(B155,Radionuclide_specific,8,FALSE)*Other_O_beach,'Intermediate calcs'!Q20*VLOOKUP(A155,Radionuclide_specific,8,FALSE)*Other_O_beach)</f>
        <v>4.0642533356876397E-14</v>
      </c>
      <c r="H155" s="39">
        <f t="shared" si="43"/>
        <v>4.1766175748474872E-12</v>
      </c>
    </row>
    <row r="156" spans="1:8">
      <c r="A156" s="4"/>
      <c r="B156" s="4" t="s">
        <v>68</v>
      </c>
      <c r="C156" s="47">
        <v>0</v>
      </c>
      <c r="D156" s="48">
        <v>0</v>
      </c>
      <c r="E156" s="47">
        <v>0</v>
      </c>
      <c r="F156" s="39">
        <f t="shared" si="42"/>
        <v>0</v>
      </c>
      <c r="G156" s="104">
        <f>IF(ISBLANK(A156),'Intermediate calcs'!Q21*VLOOKUP(B156,Radionuclide_specific,8,FALSE)*Other_O_beach,'Intermediate calcs'!Q21*VLOOKUP(A156,Radionuclide_specific,8,FALSE)*Other_O_beach)</f>
        <v>7.4452499550820543E-12</v>
      </c>
      <c r="H156" s="39">
        <f t="shared" si="43"/>
        <v>7.4452499550820543E-12</v>
      </c>
    </row>
    <row r="157" spans="1:8">
      <c r="A157" s="4" t="s">
        <v>22</v>
      </c>
      <c r="B157" s="4"/>
      <c r="C157" s="47">
        <f>('Intermediate calcs'!K22*Other_ffish_local+'Intermediate calcs'!L22*Other_ffish_regnl)*VLOOKUP(IF(ISBLANK($A157),$B157,$A157),Radionuclide_specific,9,FALSE)*VLOOKUP($B$139,Other_regional_data,2,FALSE)</f>
        <v>3.2115648803548537E-10</v>
      </c>
      <c r="D157" s="48">
        <f>('Intermediate calcs'!M22*Other_fcrust_local+'Intermediate calcs'!N22*Other_fcrust_regnl)*VLOOKUP(IF(ISBLANK($A157),$B157,$A157),Radionuclide_specific,9,FALSE)*VLOOKUP($B$139,Other_regional_data,3,FALSE)</f>
        <v>5.9842855343891729E-8</v>
      </c>
      <c r="E157" s="47">
        <f>('Intermediate calcs'!O22*Other_fmollusc_local+'Intermediate calcs'!P22*Other_fmollusc_regnl)*VLOOKUP(IF(ISBLANK($A157),$B157,$A157),Radionuclide_specific,9,FALSE)*VLOOKUP($B$139,Other_regional_data,4,FALSE)</f>
        <v>2.1112154311789006E-8</v>
      </c>
      <c r="F157" s="39">
        <f t="shared" si="42"/>
        <v>8.1276166143716212E-8</v>
      </c>
      <c r="G157" s="104">
        <f>IF(ISBLANK(A157),'Intermediate calcs'!Q22*VLOOKUP(B157,Radionuclide_specific,8,FALSE)*Other_O_beach,'Intermediate calcs'!Q22*VLOOKUP(A157,Radionuclide_specific,8,FALSE)*Other_O_beach)</f>
        <v>7.2261268468079189E-13</v>
      </c>
      <c r="H157" s="39">
        <f t="shared" si="43"/>
        <v>8.1276888756400896E-8</v>
      </c>
    </row>
    <row r="158" spans="1:8">
      <c r="A158" s="4"/>
      <c r="B158" s="4" t="s">
        <v>23</v>
      </c>
      <c r="C158" s="47">
        <f>('Intermediate calcs'!K23*Other_ffish_local+'Intermediate calcs'!L23*Other_ffish_regnl)*VLOOKUP(IF(ISBLANK($A158),$B158,$A158),Radionuclide_specific,9,FALSE)*VLOOKUP($B$139,Other_regional_data,2,FALSE)</f>
        <v>6.0507744122627672E-14</v>
      </c>
      <c r="D158" s="48">
        <f>('Intermediate calcs'!M23*Other_fcrust_local+'Intermediate calcs'!N23*Other_fcrust_regnl)*VLOOKUP(IF(ISBLANK($A158),$B158,$A158),Radionuclide_specific,9,FALSE)*VLOOKUP($B$139,Other_regional_data,3,FALSE)</f>
        <v>1.2527489846547387E-12</v>
      </c>
      <c r="E158" s="47">
        <f>('Intermediate calcs'!O23*Other_fmollusc_local+'Intermediate calcs'!P23*Other_fmollusc_regnl)*VLOOKUP(IF(ISBLANK($A158),$B158,$A158),Radionuclide_specific,9,FALSE)*VLOOKUP($B$139,Other_regional_data,4,FALSE)</f>
        <v>7.9553045232828149E-13</v>
      </c>
      <c r="F158" s="39">
        <f t="shared" si="42"/>
        <v>2.1087871811056478E-12</v>
      </c>
      <c r="G158" s="104">
        <f>IF(ISBLANK(A158),'Intermediate calcs'!Q23*VLOOKUP(B158,Radionuclide_specific,8,FALSE)*Other_O_beach,'Intermediate calcs'!Q23*VLOOKUP(A158,Radionuclide_specific,8,FALSE)*Other_O_beach)</f>
        <v>1.1907842832063754E-11</v>
      </c>
      <c r="H158" s="39">
        <f t="shared" si="43"/>
        <v>1.4016630013169402E-11</v>
      </c>
    </row>
    <row r="159" spans="1:8">
      <c r="A159" s="4"/>
      <c r="B159" s="4" t="s">
        <v>19</v>
      </c>
      <c r="C159" s="47">
        <f>('Intermediate calcs'!K24*Other_ffish_local+'Intermediate calcs'!L24*Other_ffish_regnl)*VLOOKUP(IF(ISBLANK($A159),$B159,$A159),Radionuclide_specific,9,FALSE)*VLOOKUP($B$139,Other_regional_data,2,FALSE)</f>
        <v>5.5853302267040937E-9</v>
      </c>
      <c r="D159" s="48">
        <f>('Intermediate calcs'!M24*Other_fcrust_local+'Intermediate calcs'!N24*Other_fcrust_regnl)*VLOOKUP(IF(ISBLANK($A159),$B159,$A159),Radionuclide_specific,9,FALSE)*VLOOKUP($B$139,Other_regional_data,3,FALSE)</f>
        <v>2.3127673562856711E-8</v>
      </c>
      <c r="E159" s="47">
        <f>('Intermediate calcs'!O24*Other_fmollusc_local+'Intermediate calcs'!P24*Other_fmollusc_regnl)*VLOOKUP(IF(ISBLANK($A159),$B159,$A159),Radionuclide_specific,9,FALSE)*VLOOKUP($B$139,Other_regional_data,4,FALSE)</f>
        <v>1.4686716042983656E-8</v>
      </c>
      <c r="F159" s="39">
        <f t="shared" si="42"/>
        <v>4.339971983254446E-8</v>
      </c>
      <c r="G159" s="104">
        <f>IF(ISBLANK(A159),'Intermediate calcs'!Q24*VLOOKUP(B159,Radionuclide_specific,8,FALSE)*Other_O_beach,'Intermediate calcs'!Q24*VLOOKUP(A159,Radionuclide_specific,8,FALSE)*Other_O_beach)</f>
        <v>2.7445711826608489E-15</v>
      </c>
      <c r="H159" s="39">
        <f t="shared" si="43"/>
        <v>4.3399722577115644E-8</v>
      </c>
    </row>
    <row r="160" spans="1:8">
      <c r="A160" s="4" t="s">
        <v>19</v>
      </c>
      <c r="B160" s="4"/>
      <c r="C160" s="47">
        <f>('Intermediate calcs'!K25*Other_ffish_local+'Intermediate calcs'!L25*Other_ffish_regnl)*VLOOKUP(IF(ISBLANK($A160),$B160,$A160),Radionuclide_specific,9,FALSE)*VLOOKUP($B$139,Other_regional_data,2,FALSE)</f>
        <v>5.1264925403250934E-9</v>
      </c>
      <c r="D160" s="48">
        <f>('Intermediate calcs'!M25*Other_fcrust_local+'Intermediate calcs'!N25*Other_fcrust_regnl)*VLOOKUP(IF(ISBLANK($A160),$B160,$A160),Radionuclide_specific,9,FALSE)*VLOOKUP($B$139,Other_regional_data,3,FALSE)</f>
        <v>2.1228461275774765E-8</v>
      </c>
      <c r="E160" s="47">
        <f>('Intermediate calcs'!O25*Other_fmollusc_local+'Intermediate calcs'!P25*Other_fmollusc_regnl)*VLOOKUP(IF(ISBLANK($A160),$B160,$A160),Radionuclide_specific,9,FALSE)*VLOOKUP($B$139,Other_regional_data,4,FALSE)</f>
        <v>1.3480663411277766E-8</v>
      </c>
      <c r="F160" s="39">
        <f t="shared" si="42"/>
        <v>3.9835617227377624E-8</v>
      </c>
      <c r="G160" s="104">
        <f>IF(ISBLANK(A160),'Intermediate calcs'!Q25*VLOOKUP(B160,Radionuclide_specific,8,FALSE)*Other_O_beach,'Intermediate calcs'!Q25*VLOOKUP(A160,Radionuclide_specific,8,FALSE)*Other_O_beach)</f>
        <v>5.0383816522984996E-13</v>
      </c>
      <c r="H160" s="39">
        <f t="shared" si="43"/>
        <v>3.9836121065542856E-8</v>
      </c>
    </row>
    <row r="161" spans="1:8">
      <c r="A161" s="4" t="s">
        <v>14</v>
      </c>
      <c r="B161" s="4"/>
      <c r="C161" s="47">
        <f>('Intermediate calcs'!K26*Other_ffish_local+'Intermediate calcs'!L26*Other_ffish_regnl)*VLOOKUP(IF(ISBLANK($A161),$B161,$A161),Radionuclide_specific,9,FALSE)*VLOOKUP($B$139,Other_regional_data,2,FALSE)</f>
        <v>6.5370584293832135E-11</v>
      </c>
      <c r="D161" s="48">
        <f>('Intermediate calcs'!M26*Other_fcrust_local+'Intermediate calcs'!N26*Other_fcrust_regnl)*VLOOKUP(IF(ISBLANK($A161),$B161,$A161),Radionuclide_specific,9,FALSE)*VLOOKUP($B$139,Other_regional_data,3,FALSE)</f>
        <v>2.7068458219641842E-11</v>
      </c>
      <c r="E161" s="47">
        <f>('Intermediate calcs'!O26*Other_fmollusc_local+'Intermediate calcs'!P26*Other_fmollusc_regnl)*VLOOKUP(IF(ISBLANK($A161),$B161,$A161),Radionuclide_specific,9,FALSE)*VLOOKUP($B$139,Other_regional_data,4,FALSE)</f>
        <v>1.7189223918816936E-11</v>
      </c>
      <c r="F161" s="39">
        <f t="shared" si="42"/>
        <v>1.0962826643229092E-10</v>
      </c>
      <c r="G161" s="104">
        <f>IF(ISBLANK(A161),'Intermediate calcs'!Q26*VLOOKUP(B161,Radionuclide_specific,8,FALSE)*Other_O_beach,'Intermediate calcs'!Q26*VLOOKUP(A161,Radionuclide_specific,8,FALSE)*Other_O_beach)</f>
        <v>4.1589333886526097E-14</v>
      </c>
      <c r="H161" s="39">
        <f t="shared" si="43"/>
        <v>1.0966985576617745E-10</v>
      </c>
    </row>
    <row r="162" spans="1:8">
      <c r="A162" s="4"/>
      <c r="B162" s="4" t="s">
        <v>24</v>
      </c>
      <c r="C162" s="47">
        <f>('Intermediate calcs'!K27*Other_ffish_local+'Intermediate calcs'!L27*Other_ffish_regnl)*VLOOKUP(IF(ISBLANK($A162),$B162,$A162),Radionuclide_specific,9,FALSE)*VLOOKUP($B$139,Other_regional_data,2,FALSE)</f>
        <v>0</v>
      </c>
      <c r="D162" s="48">
        <f>('Intermediate calcs'!M27*Other_fcrust_local+'Intermediate calcs'!N27*Other_fcrust_regnl)*VLOOKUP(IF(ISBLANK($A162),$B162,$A162),Radionuclide_specific,9,FALSE)*VLOOKUP($B$139,Other_regional_data,3,FALSE)</f>
        <v>0</v>
      </c>
      <c r="E162" s="47">
        <f>('Intermediate calcs'!O27*Other_fmollusc_local+'Intermediate calcs'!P27*Other_fmollusc_regnl)*VLOOKUP(IF(ISBLANK($A162),$B162,$A162),Radionuclide_specific,9,FALSE)*VLOOKUP($B$139,Other_regional_data,4,FALSE)</f>
        <v>0</v>
      </c>
      <c r="F162" s="39">
        <f t="shared" si="42"/>
        <v>0</v>
      </c>
      <c r="G162" s="104">
        <f>IF(ISBLANK(A162),'Intermediate calcs'!Q27*VLOOKUP(B162,Radionuclide_specific,8,FALSE)*Other_O_beach,'Intermediate calcs'!Q27*VLOOKUP(A162,Radionuclide_specific,8,FALSE)*Other_O_beach)</f>
        <v>0</v>
      </c>
      <c r="H162" s="39">
        <f t="shared" si="43"/>
        <v>0</v>
      </c>
    </row>
    <row r="163" spans="1:8">
      <c r="A163" s="4"/>
      <c r="B163" s="4" t="s">
        <v>25</v>
      </c>
      <c r="C163" s="47">
        <f>('Intermediate calcs'!K28*Other_ffish_local+'Intermediate calcs'!L28*Other_ffish_regnl)*VLOOKUP(IF(ISBLANK($A163),$B163,$A163),Radionuclide_specific,9,FALSE)*VLOOKUP($B$139,Other_regional_data,2,FALSE)</f>
        <v>0</v>
      </c>
      <c r="D163" s="48">
        <f>('Intermediate calcs'!M28*Other_fcrust_local+'Intermediate calcs'!N28*Other_fcrust_regnl)*VLOOKUP(IF(ISBLANK($A163),$B163,$A163),Radionuclide_specific,9,FALSE)*VLOOKUP($B$139,Other_regional_data,3,FALSE)</f>
        <v>0</v>
      </c>
      <c r="E163" s="47">
        <f>('Intermediate calcs'!O28*Other_fmollusc_local+'Intermediate calcs'!P28*Other_fmollusc_regnl)*VLOOKUP(IF(ISBLANK($A163),$B163,$A163),Radionuclide_specific,9,FALSE)*VLOOKUP($B$139,Other_regional_data,4,FALSE)</f>
        <v>0</v>
      </c>
      <c r="F163" s="39">
        <f t="shared" si="42"/>
        <v>0</v>
      </c>
      <c r="G163" s="104">
        <f>IF(ISBLANK(A163),'Intermediate calcs'!Q28*VLOOKUP(B163,Radionuclide_specific,8,FALSE)*Other_O_beach,'Intermediate calcs'!Q28*VLOOKUP(A163,Radionuclide_specific,8,FALSE)*Other_O_beach)</f>
        <v>5.8946584526565621E-17</v>
      </c>
      <c r="H163" s="39">
        <f t="shared" si="43"/>
        <v>5.8946584526565621E-17</v>
      </c>
    </row>
    <row r="164" spans="1:8">
      <c r="A164" s="4"/>
      <c r="B164" s="4" t="s">
        <v>26</v>
      </c>
      <c r="C164" s="47">
        <f>('Intermediate calcs'!K29*Other_ffish_local+'Intermediate calcs'!L29*Other_ffish_regnl)*VLOOKUP(IF(ISBLANK($A164),$B164,$A164),Radionuclide_specific,9,FALSE)*VLOOKUP($B$139,Other_regional_data,2,FALSE)</f>
        <v>6.5370584293832145E-14</v>
      </c>
      <c r="D164" s="48">
        <f>('Intermediate calcs'!M29*Other_fcrust_local+'Intermediate calcs'!N29*Other_fcrust_regnl)*VLOOKUP(IF(ISBLANK($A164),$B164,$A164),Radionuclide_specific,9,FALSE)*VLOOKUP($B$139,Other_regional_data,3,FALSE)</f>
        <v>1.2180806198838828E-11</v>
      </c>
      <c r="E164" s="47">
        <f>('Intermediate calcs'!O29*Other_fmollusc_local+'Intermediate calcs'!P29*Other_fmollusc_regnl)*VLOOKUP(IF(ISBLANK($A164),$B164,$A164),Radionuclide_specific,9,FALSE)*VLOOKUP($B$139,Other_regional_data,4,FALSE)</f>
        <v>4.2973059797042348E-12</v>
      </c>
      <c r="F164" s="39">
        <f t="shared" si="42"/>
        <v>1.6543482762836894E-11</v>
      </c>
      <c r="G164" s="104">
        <f>IF(ISBLANK(A164),'Intermediate calcs'!Q29*VLOOKUP(B164,Radionuclide_specific,8,FALSE)*Other_O_beach,'Intermediate calcs'!Q29*VLOOKUP(A164,Radionuclide_specific,8,FALSE)*Other_O_beach)</f>
        <v>1.6336235896507794E-12</v>
      </c>
      <c r="H164" s="39">
        <f t="shared" si="43"/>
        <v>1.8177106352487672E-11</v>
      </c>
    </row>
    <row r="165" spans="1:8">
      <c r="A165" s="4"/>
      <c r="B165" s="4" t="s">
        <v>27</v>
      </c>
      <c r="C165" s="47">
        <f>('Intermediate calcs'!K30*Other_ffish_local+'Intermediate calcs'!L30*Other_ffish_regnl)*VLOOKUP(IF(ISBLANK($A165),$B165,$A165),Radionuclide_specific,9,FALSE)*VLOOKUP($B$139,Other_regional_data,2,FALSE)</f>
        <v>5.1362601945153818E-15</v>
      </c>
      <c r="D165" s="48">
        <f>('Intermediate calcs'!M30*Other_fcrust_local+'Intermediate calcs'!N30*Other_fcrust_regnl)*VLOOKUP(IF(ISBLANK($A165),$B165,$A165),Radionuclide_specific,9,FALSE)*VLOOKUP($B$139,Other_regional_data,3,FALSE)</f>
        <v>1.0634037157716437E-13</v>
      </c>
      <c r="E165" s="47">
        <f>('Intermediate calcs'!O30*Other_fmollusc_local+'Intermediate calcs'!P30*Other_fmollusc_regnl)*VLOOKUP(IF(ISBLANK($A165),$B165,$A165),Radionuclide_specific,9,FALSE)*VLOOKUP($B$139,Other_regional_data,4,FALSE)</f>
        <v>6.7529093966780817E-14</v>
      </c>
      <c r="F165" s="39">
        <f t="shared" si="42"/>
        <v>1.7900572573846056E-13</v>
      </c>
      <c r="G165" s="104">
        <f>IF(ISBLANK(A165),'Intermediate calcs'!Q30*VLOOKUP(B165,Radionuclide_specific,8,FALSE)*Other_O_beach,'Intermediate calcs'!Q30*VLOOKUP(A165,Radionuclide_specific,8,FALSE)*Other_O_beach)</f>
        <v>9.8017415379046758E-12</v>
      </c>
      <c r="H165" s="39">
        <f t="shared" si="43"/>
        <v>9.9807472636431364E-12</v>
      </c>
    </row>
    <row r="166" spans="1:8">
      <c r="A166" s="4"/>
      <c r="B166" s="4" t="s">
        <v>28</v>
      </c>
      <c r="C166" s="47">
        <f>('Intermediate calcs'!K31*Other_ffish_local+'Intermediate calcs'!L31*Other_ffish_regnl)*VLOOKUP(IF(ISBLANK($A166),$B166,$A166),Radionuclide_specific,9,FALSE)*VLOOKUP($B$139,Other_regional_data,2,FALSE)</f>
        <v>0</v>
      </c>
      <c r="D166" s="48">
        <f>('Intermediate calcs'!M31*Other_fcrust_local+'Intermediate calcs'!N31*Other_fcrust_regnl)*VLOOKUP(IF(ISBLANK($A166),$B166,$A166),Radionuclide_specific,9,FALSE)*VLOOKUP($B$139,Other_regional_data,3,FALSE)</f>
        <v>0</v>
      </c>
      <c r="E166" s="47">
        <f>('Intermediate calcs'!O31*Other_fmollusc_local+'Intermediate calcs'!P31*Other_fmollusc_regnl)*VLOOKUP(IF(ISBLANK($A166),$B166,$A166),Radionuclide_specific,9,FALSE)*VLOOKUP($B$139,Other_regional_data,4,FALSE)</f>
        <v>0</v>
      </c>
      <c r="F166" s="39">
        <f t="shared" si="42"/>
        <v>0</v>
      </c>
      <c r="G166" s="104">
        <f>IF(ISBLANK(A166),'Intermediate calcs'!Q31*VLOOKUP(B166,Radionuclide_specific,8,FALSE)*Other_O_beach,'Intermediate calcs'!Q31*VLOOKUP(A166,Radionuclide_specific,8,FALSE)*Other_O_beach)</f>
        <v>5.3977646108044501E-16</v>
      </c>
      <c r="H166" s="39">
        <f t="shared" si="43"/>
        <v>5.3977646108044501E-16</v>
      </c>
    </row>
    <row r="167" spans="1:8">
      <c r="A167" s="4"/>
      <c r="B167" s="4" t="s">
        <v>22</v>
      </c>
      <c r="C167" s="47">
        <f>('Intermediate calcs'!K32*Other_ffish_local+'Intermediate calcs'!L32*Other_ffish_regnl)*VLOOKUP(IF(ISBLANK($A167),$B167,$A167),Radionuclide_specific,9,FALSE)*VLOOKUP($B$139,Other_regional_data,2,FALSE)</f>
        <v>3.2218359401960125E-10</v>
      </c>
      <c r="D167" s="48">
        <f>('Intermediate calcs'!M32*Other_fcrust_local+'Intermediate calcs'!N32*Other_fcrust_regnl)*VLOOKUP(IF(ISBLANK($A167),$B167,$A167),Radionuclide_specific,9,FALSE)*VLOOKUP($B$139,Other_regional_data,3,FALSE)</f>
        <v>6.0033973408562783E-8</v>
      </c>
      <c r="E167" s="47">
        <f>('Intermediate calcs'!O32*Other_fmollusc_local+'Intermediate calcs'!P32*Other_fmollusc_regnl)*VLOOKUP(IF(ISBLANK($A167),$B167,$A167),Radionuclide_specific,9,FALSE)*VLOOKUP($B$139,Other_regional_data,4,FALSE)</f>
        <v>2.1179579471399441E-8</v>
      </c>
      <c r="F167" s="39">
        <f t="shared" si="42"/>
        <v>8.1535736473981815E-8</v>
      </c>
      <c r="G167" s="104">
        <f>IF(ISBLANK(A167),'Intermediate calcs'!Q32*VLOOKUP(B167,Radionuclide_specific,8,FALSE)*Other_O_beach,'Intermediate calcs'!Q32*VLOOKUP(A167,Radionuclide_specific,8,FALSE)*Other_O_beach)</f>
        <v>1.4498409358150668E-14</v>
      </c>
      <c r="H167" s="39">
        <f t="shared" si="43"/>
        <v>8.1535750972391179E-8</v>
      </c>
    </row>
    <row r="168" spans="1:8">
      <c r="A168" s="4"/>
      <c r="B168" s="4" t="s">
        <v>23</v>
      </c>
      <c r="C168" s="47">
        <f>('Intermediate calcs'!K33*Other_ffish_local+'Intermediate calcs'!L33*Other_ffish_regnl)*VLOOKUP(IF(ISBLANK($A168),$B168,$A168),Radionuclide_specific,9,FALSE)*VLOOKUP($B$139,Other_regional_data,2,FALSE)</f>
        <v>6.0701256844272701E-14</v>
      </c>
      <c r="D168" s="48">
        <f>('Intermediate calcs'!M33*Other_fcrust_local+'Intermediate calcs'!N33*Other_fcrust_regnl)*VLOOKUP(IF(ISBLANK($A168),$B168,$A168),Radionuclide_specific,9,FALSE)*VLOOKUP($B$139,Other_regional_data,3,FALSE)</f>
        <v>1.2567498459119425E-12</v>
      </c>
      <c r="E168" s="47">
        <f>('Intermediate calcs'!O33*Other_fmollusc_local+'Intermediate calcs'!P33*Other_fmollusc_regnl)*VLOOKUP(IF(ISBLANK($A168),$B168,$A168),Radionuclide_specific,9,FALSE)*VLOOKUP($B$139,Other_regional_data,4,FALSE)</f>
        <v>7.9807111051650055E-13</v>
      </c>
      <c r="F168" s="39">
        <f t="shared" si="42"/>
        <v>2.1155222132727159E-12</v>
      </c>
      <c r="G168" s="104">
        <f>IF(ISBLANK(A168),'Intermediate calcs'!Q33*VLOOKUP(B168,Radionuclide_specific,8,FALSE)*Other_O_beach,'Intermediate calcs'!Q33*VLOOKUP(A168,Radionuclide_specific,8,FALSE)*Other_O_beach)</f>
        <v>2.3891744998642649E-13</v>
      </c>
      <c r="H168" s="39">
        <f t="shared" si="43"/>
        <v>2.3544396632591422E-12</v>
      </c>
    </row>
    <row r="169" spans="1:8">
      <c r="A169" s="4"/>
      <c r="B169" s="4" t="s">
        <v>19</v>
      </c>
      <c r="C169" s="47">
        <f>('Intermediate calcs'!K34*Other_ffish_local+'Intermediate calcs'!L34*Other_ffish_regnl)*VLOOKUP(IF(ISBLANK($A169),$B169,$A169),Radionuclide_specific,9,FALSE)*VLOOKUP($B$139,Other_regional_data,2,FALSE)</f>
        <v>5.6031929394713259E-9</v>
      </c>
      <c r="D169" s="48">
        <f>('Intermediate calcs'!M34*Other_fcrust_local+'Intermediate calcs'!N34*Other_fcrust_regnl)*VLOOKUP(IF(ISBLANK($A169),$B169,$A169),Radionuclide_specific,9,FALSE)*VLOOKUP($B$139,Other_regional_data,3,FALSE)</f>
        <v>2.3201535616835861E-8</v>
      </c>
      <c r="E169" s="47">
        <f>('Intermediate calcs'!O34*Other_fmollusc_local+'Intermediate calcs'!P34*Other_fmollusc_regnl)*VLOOKUP(IF(ISBLANK($A169),$B169,$A169),Radionuclide_specific,9,FALSE)*VLOOKUP($B$139,Other_regional_data,4,FALSE)</f>
        <v>1.4733620501843087E-8</v>
      </c>
      <c r="F169" s="39">
        <f t="shared" si="42"/>
        <v>4.3538349058150272E-8</v>
      </c>
      <c r="G169" s="104">
        <f>IF(ISBLANK(A169),'Intermediate calcs'!Q34*VLOOKUP(B169,Radionuclide_specific,8,FALSE)*Other_O_beach,'Intermediate calcs'!Q34*VLOOKUP(A169,Radionuclide_specific,8,FALSE)*Other_O_beach)</f>
        <v>5.5066728501145031E-17</v>
      </c>
      <c r="H169" s="39">
        <f t="shared" si="43"/>
        <v>4.3538349113217002E-8</v>
      </c>
    </row>
    <row r="170" spans="1:8">
      <c r="A170" s="4" t="s">
        <v>133</v>
      </c>
      <c r="B170" s="4"/>
      <c r="C170" s="47">
        <f>('Intermediate calcs'!K35*Other_ffish_local+'Intermediate calcs'!L35*Other_ffish_regnl)*VLOOKUP(IF(ISBLANK($A170),$B170,$A170),Radionuclide_specific,9,FALSE)*VLOOKUP($B$139,Other_regional_data,2,FALSE)</f>
        <v>2.9365059273171761E-10</v>
      </c>
      <c r="D170" s="48">
        <f>('Intermediate calcs'!M35*Other_fcrust_local+'Intermediate calcs'!N35*Other_fcrust_regnl)*VLOOKUP(IF(ISBLANK($A170),$B170,$A170),Radionuclide_specific,9,FALSE)*VLOOKUP($B$139,Other_regional_data,3,FALSE)</f>
        <v>2.0265700151953813E-10</v>
      </c>
      <c r="E170" s="47">
        <f>('Intermediate calcs'!O35*Other_fmollusc_local+'Intermediate calcs'!P35*Other_fmollusc_regnl)*VLOOKUP(IF(ISBLANK($A170),$B170,$A170),Radionuclide_specific,9,FALSE)*VLOOKUP($B$139,Other_regional_data,4,FALSE)</f>
        <v>1.286928331702173E-10</v>
      </c>
      <c r="F170" s="39">
        <f t="shared" ref="F170" si="52">SUM(C170:E170)</f>
        <v>6.2500042742147296E-10</v>
      </c>
      <c r="G170" s="104">
        <f>IF(ISBLANK(A170),'Intermediate calcs'!Q35*VLOOKUP(B170,Radionuclide_specific,8,FALSE)*Other_O_beach,'Intermediate calcs'!Q35*VLOOKUP(A170,Radionuclide_specific,8,FALSE)*Other_O_beach)</f>
        <v>6.4924449402711186E-12</v>
      </c>
      <c r="H170" s="39">
        <f t="shared" ref="H170" si="53">F170+G170</f>
        <v>6.3149287236174408E-10</v>
      </c>
    </row>
    <row r="171" spans="1:8">
      <c r="A171" s="4" t="s">
        <v>20</v>
      </c>
      <c r="B171" s="4"/>
      <c r="C171" s="47">
        <f>('Intermediate calcs'!K36*Other_ffish_local+'Intermediate calcs'!L36*Other_ffish_regnl)*VLOOKUP(IF(ISBLANK($A171),$B171,$A171),Radionuclide_specific,9,FALSE)*VLOOKUP($B$139,Other_regional_data,2,FALSE)</f>
        <v>3.2161746040901153E-10</v>
      </c>
      <c r="D171" s="48">
        <f>('Intermediate calcs'!M36*Other_fcrust_local+'Intermediate calcs'!N36*Other_fcrust_regnl)*VLOOKUP(IF(ISBLANK($A171),$B171,$A171),Radionuclide_specific,9,FALSE)*VLOOKUP($B$139,Other_regional_data,3,FALSE)</f>
        <v>2.2195776798380161E-10</v>
      </c>
      <c r="E171" s="47">
        <f>('Intermediate calcs'!O36*Other_fmollusc_local+'Intermediate calcs'!P36*Other_fmollusc_regnl)*VLOOKUP(IF(ISBLANK($A171),$B171,$A171),Radionuclide_specific,9,FALSE)*VLOOKUP($B$139,Other_regional_data,4,FALSE)</f>
        <v>1.4094935675449284E-10</v>
      </c>
      <c r="F171" s="39">
        <f t="shared" si="42"/>
        <v>6.8452458514730596E-10</v>
      </c>
      <c r="G171" s="104">
        <f>IF(ISBLANK(A171),'Intermediate calcs'!Q36*VLOOKUP(B171,Radionuclide_specific,8,FALSE)*Other_O_beach,'Intermediate calcs'!Q36*VLOOKUP(A171,Radionuclide_specific,8,FALSE)*Other_O_beach)</f>
        <v>4.6374627537143232E-12</v>
      </c>
      <c r="H171" s="39">
        <f t="shared" si="43"/>
        <v>6.8916204790102026E-10</v>
      </c>
    </row>
    <row r="172" spans="1:8">
      <c r="A172" s="4"/>
      <c r="B172" s="4" t="s">
        <v>29</v>
      </c>
      <c r="C172" s="47">
        <f>('Intermediate calcs'!K37*Other_ffish_local+'Intermediate calcs'!L37*Other_ffish_regnl)*VLOOKUP(IF(ISBLANK($A172),$B172,$A172),Radionuclide_specific,9,FALSE)*VLOOKUP($B$139,Other_regional_data,2,FALSE)</f>
        <v>1.6080873020450579E-10</v>
      </c>
      <c r="D172" s="48">
        <f>('Intermediate calcs'!M37*Other_fcrust_local+'Intermediate calcs'!N37*Other_fcrust_regnl)*VLOOKUP(IF(ISBLANK($A172),$B172,$A172),Radionuclide_specific,9,FALSE)*VLOOKUP($B$139,Other_regional_data,3,FALSE)</f>
        <v>6.6587330395140478E-11</v>
      </c>
      <c r="E172" s="47">
        <f>('Intermediate calcs'!O37*Other_fmollusc_local+'Intermediate calcs'!P37*Other_fmollusc_regnl)*VLOOKUP(IF(ISBLANK($A172),$B172,$A172),Radionuclide_specific,9,FALSE)*VLOOKUP($B$139,Other_regional_data,4,FALSE)</f>
        <v>4.2284807026347852E-11</v>
      </c>
      <c r="F172" s="39">
        <f t="shared" si="42"/>
        <v>2.6968086762599411E-10</v>
      </c>
      <c r="G172" s="104">
        <f>IF(ISBLANK(A172),'Intermediate calcs'!Q37*VLOOKUP(B172,Radionuclide_specific,8,FALSE)*Other_O_beach,'Intermediate calcs'!Q37*VLOOKUP(A172,Radionuclide_specific,8,FALSE)*Other_O_beach)</f>
        <v>0</v>
      </c>
      <c r="H172" s="39">
        <f t="shared" si="43"/>
        <v>2.6968086762599411E-10</v>
      </c>
    </row>
    <row r="173" spans="1:8">
      <c r="A173" s="4"/>
      <c r="B173" s="4" t="s">
        <v>69</v>
      </c>
      <c r="C173" s="47">
        <f>('Intermediate calcs'!K38*Other_ffish_local+'Intermediate calcs'!L38*Other_ffish_regnl)*VLOOKUP(IF(ISBLANK($A173),$B173,$A173),Radionuclide_specific,9,FALSE)*VLOOKUP($B$139,Other_regional_data,2,FALSE)</f>
        <v>5.0107068107201077E-14</v>
      </c>
      <c r="D173" s="48">
        <f>('Intermediate calcs'!M38*Other_fcrust_local+'Intermediate calcs'!N38*Other_fcrust_regnl)*VLOOKUP(IF(ISBLANK($A173),$B173,$A173),Radionuclide_specific,9,FALSE)*VLOOKUP($B$139,Other_regional_data,3,FALSE)</f>
        <v>4.1496452275232477E-13</v>
      </c>
      <c r="E173" s="47">
        <f>('Intermediate calcs'!O38*Other_fmollusc_local+'Intermediate calcs'!P38*Other_fmollusc_regnl)*VLOOKUP(IF(ISBLANK($A173),$B173,$A173),Radionuclide_specific,9,FALSE)*VLOOKUP($B$139,Other_regional_data,4,FALSE)</f>
        <v>2.6351401480187795E-13</v>
      </c>
      <c r="F173" s="39">
        <f t="shared" si="42"/>
        <v>7.2858560566140376E-13</v>
      </c>
      <c r="G173" s="104">
        <f>IF(ISBLANK(A173),'Intermediate calcs'!Q38*VLOOKUP(B173,Radionuclide_specific,8,FALSE)*Other_O_beach,'Intermediate calcs'!Q38*VLOOKUP(A173,Radionuclide_specific,8,FALSE)*Other_O_beach)</f>
        <v>9.5705000565664827E-9</v>
      </c>
      <c r="H173" s="39">
        <f t="shared" si="43"/>
        <v>9.5712286421721444E-9</v>
      </c>
    </row>
    <row r="174" spans="1:8">
      <c r="A174" s="4"/>
      <c r="B174" s="4" t="s">
        <v>70</v>
      </c>
      <c r="C174" s="47">
        <f>('Intermediate calcs'!K39*Other_ffish_local+'Intermediate calcs'!L39*Other_ffish_regnl)*VLOOKUP(IF(ISBLANK($A174),$B174,$A174),Radionuclide_specific,9,FALSE)*VLOOKUP($B$139,Other_regional_data,2,FALSE)</f>
        <v>1.0068024847586448E-10</v>
      </c>
      <c r="D174" s="48">
        <f>('Intermediate calcs'!M39*Other_fcrust_local+'Intermediate calcs'!N39*Other_fcrust_regnl)*VLOOKUP(IF(ISBLANK($A174),$B174,$A174),Radionuclide_specific,9,FALSE)*VLOOKUP($B$139,Other_regional_data,3,FALSE)</f>
        <v>6.9482431716668329E-11</v>
      </c>
      <c r="E174" s="47">
        <f>('Intermediate calcs'!O39*Other_fmollusc_local+'Intermediate calcs'!P39*Other_fmollusc_regnl)*VLOOKUP(IF(ISBLANK($A174),$B174,$A174),Radionuclide_specific,9,FALSE)*VLOOKUP($B$139,Other_regional_data,4,FALSE)</f>
        <v>4.412327689705863E-11</v>
      </c>
      <c r="F174" s="39">
        <f t="shared" si="42"/>
        <v>2.1428595708959144E-10</v>
      </c>
      <c r="G174" s="104">
        <f>IF(ISBLANK(A174),'Intermediate calcs'!Q39*VLOOKUP(B174,Radionuclide_specific,8,FALSE)*Other_O_beach,'Intermediate calcs'!Q39*VLOOKUP(A174,Radionuclide_specific,8,FALSE)*Other_O_beach)</f>
        <v>2.1709441022882435E-11</v>
      </c>
      <c r="H174" s="39">
        <f t="shared" si="43"/>
        <v>2.3599539811247387E-10</v>
      </c>
    </row>
    <row r="175" spans="1:8">
      <c r="A175" s="4"/>
      <c r="B175" s="4" t="s">
        <v>71</v>
      </c>
      <c r="C175" s="47">
        <f>('Intermediate calcs'!K40*Other_ffish_local+'Intermediate calcs'!L40*Other_ffish_regnl)*VLOOKUP(IF(ISBLANK($A175),$B175,$A175),Radionuclide_specific,9,FALSE)*VLOOKUP($B$139,Other_regional_data,2,FALSE)</f>
        <v>2.7966735687740136E-12</v>
      </c>
      <c r="D175" s="48">
        <f>('Intermediate calcs'!M40*Other_fcrust_local+'Intermediate calcs'!N40*Other_fcrust_regnl)*VLOOKUP(IF(ISBLANK($A175),$B175,$A175),Radionuclide_specific,9,FALSE)*VLOOKUP($B$139,Other_regional_data,3,FALSE)</f>
        <v>5.2111823787501258E-10</v>
      </c>
      <c r="E175" s="47">
        <f>('Intermediate calcs'!O40*Other_fmollusc_local+'Intermediate calcs'!P40*Other_fmollusc_regnl)*VLOOKUP(IF(ISBLANK($A175),$B175,$A175),Radionuclide_specific,9,FALSE)*VLOOKUP($B$139,Other_regional_data,4,FALSE)</f>
        <v>1.8384698707107766E-10</v>
      </c>
      <c r="F175" s="39">
        <f t="shared" si="42"/>
        <v>7.0776189851486424E-10</v>
      </c>
      <c r="G175" s="104">
        <f>IF(ISBLANK(A175),'Intermediate calcs'!Q40*VLOOKUP(B175,Radionuclide_specific,8,FALSE)*Other_O_beach,'Intermediate calcs'!Q40*VLOOKUP(A175,Radionuclide_specific,8,FALSE)*Other_O_beach)</f>
        <v>1.3759504873657882E-9</v>
      </c>
      <c r="H175" s="39">
        <f t="shared" si="43"/>
        <v>2.0837123858806523E-9</v>
      </c>
    </row>
    <row r="176" spans="1:8">
      <c r="A176" s="4" t="s">
        <v>72</v>
      </c>
      <c r="B176" s="4"/>
      <c r="C176" s="47">
        <f>('Intermediate calcs'!K41*Other_ffish_local+'Intermediate calcs'!L41*Other_ffish_regnl)*VLOOKUP(IF(ISBLANK($A176),$B176,$A176),Radionuclide_specific,9,FALSE)*VLOOKUP($B$139,Other_regional_data,2,FALSE)</f>
        <v>1.1443504674050685E-13</v>
      </c>
      <c r="D176" s="48">
        <f>('Intermediate calcs'!M41*Other_fcrust_local+'Intermediate calcs'!N41*Other_fcrust_regnl)*VLOOKUP(IF(ISBLANK($A176),$B176,$A176),Radionuclide_specific,9,FALSE)*VLOOKUP($B$139,Other_regional_data,3,FALSE)</f>
        <v>4.7384924392068366E-13</v>
      </c>
      <c r="E176" s="47">
        <f>('Intermediate calcs'!O41*Other_fmollusc_local+'Intermediate calcs'!P41*Other_fmollusc_regnl)*VLOOKUP(IF(ISBLANK($A176),$B176,$A176),Radionuclide_specific,9,FALSE)*VLOOKUP($B$139,Other_regional_data,4,FALSE)</f>
        <v>9.0272235212913125E-13</v>
      </c>
      <c r="F176" s="39">
        <f t="shared" ref="F176" si="54">SUM(C176:E176)</f>
        <v>1.4910066427903219E-12</v>
      </c>
      <c r="G176" s="104">
        <f>IF(ISBLANK(A176),'Intermediate calcs'!Q41*VLOOKUP(B176,Radionuclide_specific,8,FALSE)*Other_O_beach,'Intermediate calcs'!Q41*VLOOKUP(A176,Radionuclide_specific,8,FALSE)*Other_O_beach)</f>
        <v>1.9950188261648348E-15</v>
      </c>
      <c r="H176" s="39">
        <f t="shared" ref="H176" si="55">F176+G176</f>
        <v>1.4930016616164866E-12</v>
      </c>
    </row>
    <row r="177" spans="1:8" s="106" customFormat="1">
      <c r="A177" s="76" t="s">
        <v>30</v>
      </c>
      <c r="B177" s="76"/>
      <c r="C177" s="77">
        <f>('Intermediate calcs'!K42*Other_ffish_local+'Intermediate calcs'!L42*Other_ffish_regnl)*VLOOKUP(IF(ISBLANK($A177),$B177,$A177),Radionuclide_specific,9,FALSE)*VLOOKUP($B$139,Other_regional_data,2,FALSE)</f>
        <v>1.050934252428548E-13</v>
      </c>
      <c r="D177" s="78">
        <f>('Intermediate calcs'!M42*Other_fcrust_local+'Intermediate calcs'!N42*Other_fcrust_regnl)*VLOOKUP(IF(ISBLANK($A177),$B177,$A177),Radionuclide_specific,9,FALSE)*VLOOKUP($B$139,Other_regional_data,3,FALSE)</f>
        <v>4.3516773490536677E-13</v>
      </c>
      <c r="E177" s="77">
        <f>('Intermediate calcs'!O42*Other_fmollusc_local+'Intermediate calcs'!P42*Other_fmollusc_regnl)*VLOOKUP(IF(ISBLANK($A177),$B177,$A177),Radionuclide_specific,9,FALSE)*VLOOKUP($B$139,Other_regional_data,4,FALSE)</f>
        <v>8.2903084950418261E-13</v>
      </c>
      <c r="F177" s="79">
        <f t="shared" si="42"/>
        <v>1.3692920096524041E-12</v>
      </c>
      <c r="G177" s="104">
        <f>IF(ISBLANK(A177),'Intermediate calcs'!Q42*VLOOKUP(B177,Radionuclide_specific,8,FALSE)*Other_O_beach,'Intermediate calcs'!Q42*VLOOKUP(A177,Radionuclide_specific,8,FALSE)*Other_O_beach)</f>
        <v>1.4400905862446933E-15</v>
      </c>
      <c r="H177" s="79">
        <f t="shared" si="43"/>
        <v>1.3707321002386488E-12</v>
      </c>
    </row>
    <row r="178" spans="1:8">
      <c r="A178" s="4"/>
      <c r="B178" s="4" t="s">
        <v>31</v>
      </c>
      <c r="C178" s="47">
        <f>('Intermediate calcs'!K43*Other_ffish_local+'Intermediate calcs'!L43*Other_ffish_regnl)*VLOOKUP(IF(ISBLANK($A178),$B178,$A178),Radionuclide_specific,9,FALSE)*VLOOKUP($B$139,Other_regional_data,2,FALSE)</f>
        <v>4.764235277676084E-12</v>
      </c>
      <c r="D178" s="48">
        <f>('Intermediate calcs'!M43*Other_fcrust_local+'Intermediate calcs'!N43*Other_fcrust_regnl)*VLOOKUP(IF(ISBLANK($A178),$B178,$A178),Radionuclide_specific,9,FALSE)*VLOOKUP($B$139,Other_regional_data,3,FALSE)</f>
        <v>3.2879339970627709E-12</v>
      </c>
      <c r="E178" s="47">
        <f>('Intermediate calcs'!O43*Other_fmollusc_local+'Intermediate calcs'!P43*Other_fmollusc_regnl)*VLOOKUP(IF(ISBLANK($A178),$B178,$A178),Radionuclide_specific,9,FALSE)*VLOOKUP($B$139,Other_regional_data,4,FALSE)</f>
        <v>2.087929546899423E-12</v>
      </c>
      <c r="F178" s="39">
        <f t="shared" si="42"/>
        <v>1.0140098821638278E-11</v>
      </c>
      <c r="G178" s="104">
        <f>IF(ISBLANK(A178),'Intermediate calcs'!Q43*VLOOKUP(B178,Radionuclide_specific,8,FALSE)*Other_O_beach,'Intermediate calcs'!Q43*VLOOKUP(A178,Radionuclide_specific,8,FALSE)*Other_O_beach)</f>
        <v>2.5499476337997049E-14</v>
      </c>
      <c r="H178" s="39">
        <f t="shared" si="43"/>
        <v>1.0165598297976274E-11</v>
      </c>
    </row>
    <row r="179" spans="1:8">
      <c r="A179" s="4"/>
      <c r="B179" s="4" t="s">
        <v>32</v>
      </c>
      <c r="C179" s="47">
        <f>('Intermediate calcs'!K44*Other_ffish_local+'Intermediate calcs'!L44*Other_ffish_regnl)*VLOOKUP(IF(ISBLANK($A179),$B179,$A179),Radionuclide_specific,9,FALSE)*VLOOKUP($B$139,Other_regional_data,2,FALSE)</f>
        <v>0</v>
      </c>
      <c r="D179" s="48">
        <f>('Intermediate calcs'!M44*Other_fcrust_local+'Intermediate calcs'!N44*Other_fcrust_regnl)*VLOOKUP(IF(ISBLANK($A179),$B179,$A179),Radionuclide_specific,9,FALSE)*VLOOKUP($B$139,Other_regional_data,3,FALSE)</f>
        <v>0</v>
      </c>
      <c r="E179" s="47">
        <f>('Intermediate calcs'!O44*Other_fmollusc_local+'Intermediate calcs'!P44*Other_fmollusc_regnl)*VLOOKUP(IF(ISBLANK($A179),$B179,$A179),Radionuclide_specific,9,FALSE)*VLOOKUP($B$139,Other_regional_data,4,FALSE)</f>
        <v>0</v>
      </c>
      <c r="F179" s="39">
        <f t="shared" si="42"/>
        <v>0</v>
      </c>
      <c r="G179" s="104">
        <f>IF(ISBLANK(A179),'Intermediate calcs'!Q44*VLOOKUP(B179,Radionuclide_specific,8,FALSE)*Other_O_beach,'Intermediate calcs'!Q44*VLOOKUP(A179,Radionuclide_specific,8,FALSE)*Other_O_beach)</f>
        <v>3.6768270287098558E-13</v>
      </c>
      <c r="H179" s="39">
        <f t="shared" si="43"/>
        <v>3.6768270287098558E-13</v>
      </c>
    </row>
    <row r="180" spans="1:8" s="106" customFormat="1">
      <c r="A180" s="76" t="s">
        <v>13</v>
      </c>
      <c r="B180" s="80"/>
      <c r="C180" s="77">
        <f>('Intermediate calcs'!K45*Other_ffish_local+'Intermediate calcs'!L45*Other_ffish_regnl)*VLOOKUP(IF(ISBLANK($A180),$B180,$A180),Radionuclide_specific,9,FALSE)*VLOOKUP($B$139,Other_regional_data,2,FALSE)</f>
        <v>5.8270736019189577E-11</v>
      </c>
      <c r="D180" s="78">
        <f>('Intermediate calcs'!M45*Other_fcrust_local+'Intermediate calcs'!N45*Other_fcrust_regnl)*VLOOKUP(IF(ISBLANK($A180),$B180,$A180),Radionuclide_specific,9,FALSE)*VLOOKUP($B$139,Other_regional_data,3,FALSE)</f>
        <v>4.8257149649703201E-11</v>
      </c>
      <c r="E180" s="77">
        <f>('Intermediate calcs'!O45*Other_fmollusc_local+'Intermediate calcs'!P45*Other_fmollusc_regnl)*VLOOKUP(IF(ISBLANK($A180),$B180,$A180),Radionuclide_specific,9,FALSE)*VLOOKUP($B$139,Other_regional_data,4,FALSE)</f>
        <v>4.5966948557714098E-10</v>
      </c>
      <c r="F180" s="79">
        <f t="shared" si="42"/>
        <v>5.6619737124603379E-10</v>
      </c>
      <c r="G180" s="104">
        <f>IF(ISBLANK(A180),'Intermediate calcs'!Q45*VLOOKUP(B180,Radionuclide_specific,8,FALSE)*Other_O_beach,'Intermediate calcs'!Q45*VLOOKUP(A180,Radionuclide_specific,8,FALSE)*Other_O_beach)</f>
        <v>9.649732454036247E-14</v>
      </c>
      <c r="H180" s="79">
        <f t="shared" si="43"/>
        <v>5.6629386857057419E-10</v>
      </c>
    </row>
    <row r="181" spans="1:8">
      <c r="A181" t="s">
        <v>18</v>
      </c>
      <c r="C181" s="47">
        <f>('Intermediate calcs'!K46*Other_ffish_local+'Intermediate calcs'!L46*Other_ffish_regnl)*VLOOKUP(IF(ISBLANK($A181),$B181,$A181),Radionuclide_specific,9,FALSE)*VLOOKUP($B$139,Other_regional_data,2,FALSE)</f>
        <v>5.8270511898640681E-11</v>
      </c>
      <c r="D181" s="48">
        <f>('Intermediate calcs'!M46*Other_fcrust_local+'Intermediate calcs'!N46*Other_fcrust_regnl)*VLOOKUP(IF(ISBLANK($A181),$B181,$A181),Radionuclide_specific,9,FALSE)*VLOOKUP($B$139,Other_regional_data,3,FALSE)</f>
        <v>4.8256964265855437E-11</v>
      </c>
      <c r="E181" s="47">
        <f>('Intermediate calcs'!O46*Other_fmollusc_local+'Intermediate calcs'!P46*Other_fmollusc_regnl)*VLOOKUP(IF(ISBLANK($A181),$B181,$A181),Radionuclide_specific,9,FALSE)*VLOOKUP($B$139,Other_regional_data,4,FALSE)</f>
        <v>4.596677197186401E-10</v>
      </c>
      <c r="F181" s="39">
        <f t="shared" si="42"/>
        <v>5.6619519588313625E-10</v>
      </c>
      <c r="G181" s="104">
        <f>IF(ISBLANK(A181),'Intermediate calcs'!Q46*VLOOKUP(B181,Radionuclide_specific,8,FALSE)*Other_O_beach,'Intermediate calcs'!Q46*VLOOKUP(A181,Radionuclide_specific,8,FALSE)*Other_O_beach)</f>
        <v>2.0420658188930991E-13</v>
      </c>
      <c r="H181" s="39">
        <f t="shared" si="43"/>
        <v>5.6639940246502557E-10</v>
      </c>
    </row>
    <row r="182" spans="1:8" s="106" customFormat="1">
      <c r="A182" s="80" t="s">
        <v>9</v>
      </c>
      <c r="B182" s="80"/>
      <c r="C182" s="77">
        <f>('Intermediate calcs'!K47*Other_ffish_local+'Intermediate calcs'!L47*Other_ffish_regnl)*VLOOKUP(IF(ISBLANK($A182),$B182,$A182),Radionuclide_specific,9,FALSE)*VLOOKUP($B$139,Other_regional_data,2,FALSE)</f>
        <v>4.6607629353856036E-11</v>
      </c>
      <c r="D182" s="78">
        <f>('Intermediate calcs'!M47*Other_fcrust_local+'Intermediate calcs'!N47*Other_fcrust_regnl)*VLOOKUP(IF(ISBLANK($A182),$B182,$A182),Radionuclide_specific,9,FALSE)*VLOOKUP($B$139,Other_regional_data,3,FALSE)</f>
        <v>7.7196678206959488E-11</v>
      </c>
      <c r="E182" s="77">
        <f>('Intermediate calcs'!O47*Other_fmollusc_local+'Intermediate calcs'!P47*Other_fmollusc_regnl)*VLOOKUP(IF(ISBLANK($A182),$B182,$A182),Radionuclide_specific,9,FALSE)*VLOOKUP($B$139,Other_regional_data,4,FALSE)</f>
        <v>1.2255509500402566E-10</v>
      </c>
      <c r="F182" s="79">
        <f t="shared" si="42"/>
        <v>2.4635940256484118E-10</v>
      </c>
      <c r="G182" s="104">
        <f>IF(ISBLANK(A182),'Intermediate calcs'!Q47*VLOOKUP(B182,Radionuclide_specific,8,FALSE)*Other_O_beach,'Intermediate calcs'!Q47*VLOOKUP(A182,Radionuclide_specific,8,FALSE)*Other_O_beach)</f>
        <v>1.5830688848631515E-10</v>
      </c>
      <c r="H182" s="79">
        <f t="shared" si="43"/>
        <v>4.0466629105115633E-10</v>
      </c>
    </row>
    <row r="184" spans="1:8" s="105" customFormat="1" ht="12.75">
      <c r="A184" s="44" t="s">
        <v>248</v>
      </c>
      <c r="B184" s="44" t="s">
        <v>54</v>
      </c>
      <c r="C184" s="119" t="s">
        <v>127</v>
      </c>
      <c r="D184" s="119"/>
      <c r="E184" s="119"/>
      <c r="F184" s="44"/>
      <c r="G184" s="102" t="s">
        <v>128</v>
      </c>
      <c r="H184" s="70" t="s">
        <v>129</v>
      </c>
    </row>
    <row r="185" spans="1:8" s="45" customFormat="1" ht="22.5" customHeight="1">
      <c r="A185" s="26" t="s">
        <v>77</v>
      </c>
      <c r="B185" s="26" t="s">
        <v>116</v>
      </c>
      <c r="C185" s="67" t="s">
        <v>158</v>
      </c>
      <c r="D185" s="26" t="s">
        <v>159</v>
      </c>
      <c r="E185" s="67" t="s">
        <v>160</v>
      </c>
      <c r="F185" s="26" t="s">
        <v>161</v>
      </c>
      <c r="G185" s="103" t="s">
        <v>162</v>
      </c>
      <c r="H185" s="26" t="s">
        <v>163</v>
      </c>
    </row>
    <row r="186" spans="1:8">
      <c r="A186" s="4" t="s">
        <v>115</v>
      </c>
      <c r="B186" s="4"/>
      <c r="C186" s="47">
        <f>('Intermediate calcs'!K6*Other_ffish_local+'Intermediate calcs'!L6*Other_ffish_regnl)*VLOOKUP(IF(ISBLANK($A186),$B186,$A186),Radionuclide_specific,9,FALSE)*VLOOKUP($B$184,Other_regional_data,2,FALSE)</f>
        <v>5.7863129746141648E-17</v>
      </c>
      <c r="D186" s="48">
        <f>('Intermediate calcs'!M6*Other_fcrust_local+'Intermediate calcs'!N6*Other_fcrust_regnl)*VLOOKUP(IF(ISBLANK($A186),$B186,$A186),Radionuclide_specific,9,FALSE)*VLOOKUP($B$184,Other_regional_data,3,FALSE)</f>
        <v>7.7980480988821059E-17</v>
      </c>
      <c r="E186" s="47">
        <f>('Intermediate calcs'!O6*Other_fmollusc_local+'Intermediate calcs'!P6*Other_fmollusc_regnl)*VLOOKUP(IF(ISBLANK($A186),$B186,$A186),Radionuclide_specific,9,FALSE)*VLOOKUP($B$184,Other_regional_data,4,FALSE)</f>
        <v>3.9095448910394074E-17</v>
      </c>
      <c r="F186" s="39">
        <f>SUM(C186:E186)</f>
        <v>1.7493905964535679E-16</v>
      </c>
      <c r="G186" s="104">
        <f>IF(ISBLANK(A186),'Intermediate calcs'!Q6*VLOOKUP(B186,Radionuclide_specific,8,FALSE)*Other_O_beach,'Intermediate calcs'!Q6*VLOOKUP(A186,Radionuclide_specific,8,FALSE)*Other_O_beach)</f>
        <v>0</v>
      </c>
      <c r="H186" s="39">
        <f>F186+G186</f>
        <v>1.7493905964535679E-16</v>
      </c>
    </row>
    <row r="187" spans="1:8">
      <c r="A187" s="4" t="s">
        <v>10</v>
      </c>
      <c r="B187" s="4"/>
      <c r="C187" s="47">
        <f>('Intermediate calcs'!K7*Other_ffish_local+'Intermediate calcs'!L7*Other_ffish_regnl)*VLOOKUP(IF(ISBLANK($A187),$B187,$A187),Radionuclide_specific,9,FALSE)*VLOOKUP($B$184,Other_regional_data,2,FALSE)</f>
        <v>3.7375989057245011E-11</v>
      </c>
      <c r="D187" s="48">
        <f>('Intermediate calcs'!M7*Other_fcrust_local+'Intermediate calcs'!N7*Other_fcrust_regnl)*VLOOKUP(IF(ISBLANK($A187),$B187,$A187),Radionuclide_specific,9,FALSE)*VLOOKUP($B$184,Other_regional_data,3,FALSE)</f>
        <v>5.0370392416386768E-11</v>
      </c>
      <c r="E187" s="47">
        <f>('Intermediate calcs'!O7*Other_fmollusc_local+'Intermediate calcs'!P7*Other_fmollusc_regnl)*VLOOKUP(IF(ISBLANK($A187),$B187,$A187),Radionuclide_specific,9,FALSE)*VLOOKUP($B$184,Other_regional_data,4,FALSE)</f>
        <v>2.5253154101391778E-11</v>
      </c>
      <c r="F187" s="39">
        <f t="shared" ref="F187:F227" si="56">SUM(C187:E187)</f>
        <v>1.1299953557502357E-10</v>
      </c>
      <c r="G187" s="104">
        <f>IF(ISBLANK(A187),'Intermediate calcs'!Q7*VLOOKUP(B187,Radionuclide_specific,8,FALSE)*Other_O_beach,'Intermediate calcs'!Q7*VLOOKUP(A187,Radionuclide_specific,8,FALSE)*Other_O_beach)</f>
        <v>4.3236501999000456E-17</v>
      </c>
      <c r="H187" s="39">
        <f t="shared" ref="H187:H227" si="57">F187+G187</f>
        <v>1.1299957881152556E-10</v>
      </c>
    </row>
    <row r="188" spans="1:8">
      <c r="A188" s="4" t="s">
        <v>192</v>
      </c>
      <c r="B188" s="4"/>
      <c r="C188" s="47">
        <f>('Intermediate calcs'!K8*Other_ffish_local+'Intermediate calcs'!L8*Other_ffish_regnl)*VLOOKUP(IF(ISBLANK($A188),$B188,$A188),Radionuclide_specific,9,FALSE)*VLOOKUP($B$184,Other_regional_data,2,FALSE)</f>
        <v>2.1682494481764693E-15</v>
      </c>
      <c r="D188" s="48">
        <f>('Intermediate calcs'!M8*Other_fcrust_local+'Intermediate calcs'!N8*Other_fcrust_regnl)*VLOOKUP(IF(ISBLANK($A188),$B188,$A188),Radionuclide_specific,9,FALSE)*VLOOKUP($B$184,Other_regional_data,3,FALSE)</f>
        <v>2.9222088074910879E-15</v>
      </c>
      <c r="E188" s="47">
        <f>('Intermediate calcs'!O8*Other_fmollusc_local+'Intermediate calcs'!P8*Other_fmollusc_regnl)*VLOOKUP(IF(ISBLANK($A188),$B188,$A188),Radionuclide_specific,9,FALSE)*VLOOKUP($B$184,Other_regional_data,4,FALSE)</f>
        <v>4.3951408233227923E-15</v>
      </c>
      <c r="F188" s="39">
        <f t="shared" si="56"/>
        <v>9.4855990789903491E-15</v>
      </c>
      <c r="G188" s="104">
        <f>IF(ISBLANK(A188),'Intermediate calcs'!Q8*VLOOKUP(B188,Radionuclide_specific,8,FALSE)*Other_O_beach,'Intermediate calcs'!Q8*VLOOKUP(A188,Radionuclide_specific,8,FALSE)*Other_O_beach)</f>
        <v>1.9786621676938309E-20</v>
      </c>
      <c r="H188" s="39">
        <f t="shared" si="57"/>
        <v>9.4856188656120266E-15</v>
      </c>
    </row>
    <row r="189" spans="1:8">
      <c r="A189" s="4" t="s">
        <v>180</v>
      </c>
      <c r="B189" s="4"/>
      <c r="C189" s="47">
        <f>('Intermediate calcs'!K9*Other_ffish_local+'Intermediate calcs'!L9*Other_ffish_regnl)*VLOOKUP(IF(ISBLANK($A189),$B189,$A189),Radionuclide_specific,9,FALSE)*VLOOKUP($B$184,Other_regional_data,2,FALSE)</f>
        <v>2.1942742831078771E-12</v>
      </c>
      <c r="D189" s="48">
        <f>('Intermediate calcs'!M9*Other_fcrust_local+'Intermediate calcs'!N9*Other_fcrust_regnl)*VLOOKUP(IF(ISBLANK($A189),$B189,$A189),Radionuclide_specific,9,FALSE)*VLOOKUP($B$184,Other_regional_data,3,FALSE)</f>
        <v>1.4786178052090263E-11</v>
      </c>
      <c r="E189" s="47">
        <f>('Intermediate calcs'!O9*Other_fmollusc_local+'Intermediate calcs'!P9*Other_fmollusc_regnl)*VLOOKUP(IF(ISBLANK($A189),$B189,$A189),Radionuclide_specific,9,FALSE)*VLOOKUP($B$184,Other_regional_data,4,FALSE)</f>
        <v>7.413037997269533E-11</v>
      </c>
      <c r="F189" s="39">
        <f t="shared" ref="F189:F190" si="58">SUM(C189:E189)</f>
        <v>9.1110832307893476E-11</v>
      </c>
      <c r="G189" s="104">
        <f>IF(ISBLANK(A189),'Intermediate calcs'!Q9*VLOOKUP(B189,Radionuclide_specific,8,FALSE)*Other_O_beach,'Intermediate calcs'!Q9*VLOOKUP(A189,Radionuclide_specific,8,FALSE)*Other_O_beach)</f>
        <v>5.166108727810625E-9</v>
      </c>
      <c r="H189" s="39">
        <f t="shared" ref="H189:H190" si="59">F189+G189</f>
        <v>5.2572195601185183E-9</v>
      </c>
    </row>
    <row r="190" spans="1:8">
      <c r="A190" s="4" t="s">
        <v>179</v>
      </c>
      <c r="B190" s="4"/>
      <c r="C190" s="47">
        <f>('Intermediate calcs'!K10*Other_ffish_local+'Intermediate calcs'!L10*Other_ffish_regnl)*VLOOKUP(IF(ISBLANK($A190),$B190,$A190),Radionuclide_specific,9,FALSE)*VLOOKUP($B$184,Other_regional_data,2,FALSE)</f>
        <v>1.4136102360525967E-12</v>
      </c>
      <c r="D190" s="48">
        <f>('Intermediate calcs'!M10*Other_fcrust_local+'Intermediate calcs'!N10*Other_fcrust_regnl)*VLOOKUP(IF(ISBLANK($A190),$B190,$A190),Radionuclide_specific,9,FALSE)*VLOOKUP($B$184,Other_regional_data,3,FALSE)</f>
        <v>1.9051658105727666E-11</v>
      </c>
      <c r="E190" s="47">
        <f>('Intermediate calcs'!O10*Other_fmollusc_local+'Intermediate calcs'!P10*Other_fmollusc_regnl)*VLOOKUP(IF(ISBLANK($A190),$B190,$A190),Radionuclide_specific,9,FALSE)*VLOOKUP($B$184,Other_regional_data,4,FALSE)</f>
        <v>2.7290093868400117E-11</v>
      </c>
      <c r="F190" s="39">
        <f t="shared" si="58"/>
        <v>4.775536221018038E-11</v>
      </c>
      <c r="G190" s="104">
        <f>IF(ISBLANK(A190),'Intermediate calcs'!Q10*VLOOKUP(B190,Radionuclide_specific,8,FALSE)*Other_O_beach,'Intermediate calcs'!Q10*VLOOKUP(A190,Radionuclide_specific,8,FALSE)*Other_O_beach)</f>
        <v>8.0019437009247035E-10</v>
      </c>
      <c r="H190" s="39">
        <f t="shared" si="59"/>
        <v>8.4794973230265068E-10</v>
      </c>
    </row>
    <row r="191" spans="1:8">
      <c r="A191" s="4" t="s">
        <v>11</v>
      </c>
      <c r="B191" s="4"/>
      <c r="C191" s="47">
        <f>('Intermediate calcs'!K11*Other_ffish_local+'Intermediate calcs'!L11*Other_ffish_regnl)*VLOOKUP(IF(ISBLANK($A191),$B191,$A191),Radionuclide_specific,9,FALSE)*VLOOKUP($B$184,Other_regional_data,2,FALSE)</f>
        <v>7.6030340740092825E-12</v>
      </c>
      <c r="D191" s="48">
        <f>('Intermediate calcs'!M11*Other_fcrust_local+'Intermediate calcs'!N11*Other_fcrust_regnl)*VLOOKUP(IF(ISBLANK($A191),$B191,$A191),Radionuclide_specific,9,FALSE)*VLOOKUP($B$184,Other_regional_data,3,FALSE)</f>
        <v>1.0246467799836685E-10</v>
      </c>
      <c r="E191" s="47">
        <f>('Intermediate calcs'!O11*Other_fmollusc_local+'Intermediate calcs'!P11*Other_fmollusc_regnl)*VLOOKUP(IF(ISBLANK($A191),$B191,$A191),Radionuclide_specific,9,FALSE)*VLOOKUP($B$184,Other_regional_data,4,FALSE)</f>
        <v>1.4677308742645116E-10</v>
      </c>
      <c r="F191" s="39">
        <f t="shared" si="56"/>
        <v>2.568407994988273E-10</v>
      </c>
      <c r="G191" s="104">
        <f>IF(ISBLANK(A191),'Intermediate calcs'!Q11*VLOOKUP(B191,Radionuclide_specific,8,FALSE)*Other_O_beach,'Intermediate calcs'!Q11*VLOOKUP(A191,Radionuclide_specific,8,FALSE)*Other_O_beach)</f>
        <v>2.329033835320013E-9</v>
      </c>
      <c r="H191" s="39">
        <f t="shared" si="57"/>
        <v>2.5858746348188404E-9</v>
      </c>
    </row>
    <row r="192" spans="1:8">
      <c r="A192" s="4" t="s">
        <v>181</v>
      </c>
      <c r="B192" s="4"/>
      <c r="C192" s="47">
        <f>('Intermediate calcs'!K12*Other_ffish_local+'Intermediate calcs'!L12*Other_ffish_regnl)*VLOOKUP(IF(ISBLANK($A192),$B192,$A192),Radionuclide_specific,9,FALSE)*VLOOKUP($B$184,Other_regional_data,2,FALSE)</f>
        <v>1.1924691110354104E-11</v>
      </c>
      <c r="D192" s="48">
        <f>('Intermediate calcs'!M12*Other_fcrust_local+'Intermediate calcs'!N12*Other_fcrust_regnl)*VLOOKUP(IF(ISBLANK($A192),$B192,$A192),Radionuclide_specific,9,FALSE)*VLOOKUP($B$184,Other_regional_data,3,FALSE)</f>
        <v>4.8213016971221998E-9</v>
      </c>
      <c r="E192" s="47">
        <f>('Intermediate calcs'!O12*Other_fmollusc_local+'Intermediate calcs'!P12*Other_fmollusc_regnl)*VLOOKUP(IF(ISBLANK($A192),$B192,$A192),Radionuclide_specific,9,FALSE)*VLOOKUP($B$184,Other_regional_data,4,FALSE)</f>
        <v>6.4457481937805607E-10</v>
      </c>
      <c r="F192" s="39">
        <f t="shared" ref="F192" si="60">SUM(C192:E192)</f>
        <v>5.4778012076106099E-9</v>
      </c>
      <c r="G192" s="104">
        <f>IF(ISBLANK(A192),'Intermediate calcs'!Q12*VLOOKUP(B192,Radionuclide_specific,8,FALSE)*Other_O_beach,'Intermediate calcs'!Q12*VLOOKUP(A192,Radionuclide_specific,8,FALSE)*Other_O_beach)</f>
        <v>1.2234979235551998E-10</v>
      </c>
      <c r="H192" s="39">
        <f t="shared" ref="H192" si="61">F192+G192</f>
        <v>5.6001509999661301E-9</v>
      </c>
    </row>
    <row r="193" spans="1:8">
      <c r="A193" s="4" t="s">
        <v>17</v>
      </c>
      <c r="B193" s="4"/>
      <c r="C193" s="47">
        <f>('Intermediate calcs'!K13*Other_ffish_local+'Intermediate calcs'!L13*Other_ffish_regnl)*VLOOKUP(IF(ISBLANK($A193),$B193,$A193),Radionuclide_specific,9,FALSE)*VLOOKUP($B$184,Other_regional_data,2,FALSE)</f>
        <v>2.7044584558297236E-13</v>
      </c>
      <c r="D193" s="48">
        <f>('Intermediate calcs'!M13*Other_fcrust_local+'Intermediate calcs'!N13*Other_fcrust_regnl)*VLOOKUP(IF(ISBLANK($A193),$B193,$A193),Radionuclide_specific,9,FALSE)*VLOOKUP($B$184,Other_regional_data,3,FALSE)</f>
        <v>6.0745247331490427E-13</v>
      </c>
      <c r="E193" s="47">
        <f>('Intermediate calcs'!O13*Other_fmollusc_local+'Intermediate calcs'!P13*Other_fmollusc_regnl)*VLOOKUP(IF(ISBLANK($A193),$B193,$A193),Radionuclide_specific,9,FALSE)*VLOOKUP($B$184,Other_regional_data,4,FALSE)</f>
        <v>6.0909157868312869E-13</v>
      </c>
      <c r="F193" s="39">
        <f t="shared" si="56"/>
        <v>1.4869898975810055E-12</v>
      </c>
      <c r="G193" s="104">
        <f>IF(ISBLANK(A193),'Intermediate calcs'!Q13*VLOOKUP(B193,Radionuclide_specific,8,FALSE)*Other_O_beach,'Intermediate calcs'!Q13*VLOOKUP(A193,Radionuclide_specific,8,FALSE)*Other_O_beach)</f>
        <v>4.4632127455485426E-17</v>
      </c>
      <c r="H193" s="39">
        <f t="shared" si="57"/>
        <v>1.487034529708461E-12</v>
      </c>
    </row>
    <row r="194" spans="1:8">
      <c r="A194" s="4"/>
      <c r="B194" s="4" t="s">
        <v>66</v>
      </c>
      <c r="C194" s="47">
        <v>0</v>
      </c>
      <c r="D194" s="48">
        <v>0</v>
      </c>
      <c r="E194" s="47">
        <v>0</v>
      </c>
      <c r="F194" s="39">
        <f t="shared" si="56"/>
        <v>0</v>
      </c>
      <c r="G194" s="104">
        <f>IF(ISBLANK(A194),'Intermediate calcs'!Q14*VLOOKUP(B194,Radionuclide_specific,8,FALSE)*Other_O_beach,'Intermediate calcs'!Q14*VLOOKUP(A194,Radionuclide_specific,8,FALSE)*Other_O_beach)</f>
        <v>2.993618304941096E-15</v>
      </c>
      <c r="H194" s="39">
        <f t="shared" si="57"/>
        <v>2.993618304941096E-15</v>
      </c>
    </row>
    <row r="195" spans="1:8">
      <c r="A195" s="4" t="s">
        <v>58</v>
      </c>
      <c r="B195" s="4"/>
      <c r="C195" s="47">
        <f>('Intermediate calcs'!K15*Other_ffish_local+'Intermediate calcs'!L15*Other_ffish_regnl)*VLOOKUP(IF(ISBLANK($A195),$B195,$A195),Radionuclide_specific,9,FALSE)*VLOOKUP($B$184,Other_regional_data,2,FALSE)</f>
        <v>4.3534495856941908E-14</v>
      </c>
      <c r="D195" s="48">
        <f>('Intermediate calcs'!M15*Other_fcrust_local+'Intermediate calcs'!N15*Other_fcrust_regnl)*VLOOKUP(IF(ISBLANK($A195),$B195,$A195),Radionuclide_specific,9,FALSE)*VLOOKUP($B$184,Other_regional_data,3,FALSE)</f>
        <v>2.9335721420763125E-12</v>
      </c>
      <c r="E195" s="47">
        <f>('Intermediate calcs'!O15*Other_fmollusc_local+'Intermediate calcs'!P15*Other_fmollusc_regnl)*VLOOKUP(IF(ISBLANK($A195),$B195,$A195),Radionuclide_specific,9,FALSE)*VLOOKUP($B$184,Other_regional_data,4,FALSE)</f>
        <v>7.3537196969803975E-12</v>
      </c>
      <c r="F195" s="39">
        <f t="shared" si="56"/>
        <v>1.0330826334913652E-11</v>
      </c>
      <c r="G195" s="104">
        <f>IF(ISBLANK(A195),'Intermediate calcs'!Q15*VLOOKUP(B195,Radionuclide_specific,8,FALSE)*Other_O_beach,'Intermediate calcs'!Q15*VLOOKUP(A195,Radionuclide_specific,8,FALSE)*Other_O_beach)</f>
        <v>0</v>
      </c>
      <c r="H195" s="39">
        <f t="shared" si="57"/>
        <v>1.0330826334913652E-11</v>
      </c>
    </row>
    <row r="196" spans="1:8">
      <c r="A196" s="4"/>
      <c r="B196" s="4" t="s">
        <v>67</v>
      </c>
      <c r="C196" s="47">
        <v>0</v>
      </c>
      <c r="D196" s="48">
        <v>0</v>
      </c>
      <c r="E196" s="47">
        <v>0</v>
      </c>
      <c r="F196" s="39">
        <f t="shared" si="56"/>
        <v>0</v>
      </c>
      <c r="G196" s="104">
        <f>IF(ISBLANK(A196),'Intermediate calcs'!Q16*VLOOKUP(B196,Radionuclide_specific,8,FALSE)*Other_O_beach,'Intermediate calcs'!Q16*VLOOKUP(A196,Radionuclide_specific,8,FALSE)*Other_O_beach)</f>
        <v>4.5342692323716181E-11</v>
      </c>
      <c r="H196" s="39">
        <f t="shared" si="57"/>
        <v>4.5342692323716181E-11</v>
      </c>
    </row>
    <row r="197" spans="1:8">
      <c r="A197" s="4" t="s">
        <v>59</v>
      </c>
      <c r="B197" s="4"/>
      <c r="C197" s="47">
        <f>('Intermediate calcs'!K17*Other_ffish_local+'Intermediate calcs'!L17*Other_ffish_regnl)*VLOOKUP(IF(ISBLANK($A197),$B197,$A197),Radionuclide_specific,9,FALSE)*VLOOKUP($B$184,Other_regional_data,2,FALSE)</f>
        <v>3.1910855293695159E-12</v>
      </c>
      <c r="D197" s="48">
        <f>('Intermediate calcs'!M17*Other_fcrust_local+'Intermediate calcs'!N17*Other_fcrust_regnl)*VLOOKUP(IF(ISBLANK($A197),$B197,$A197),Radionuclide_specific,9,FALSE)*VLOOKUP($B$184,Other_regional_data,3,FALSE)</f>
        <v>1.433507028339422E-12</v>
      </c>
      <c r="E197" s="47">
        <f>('Intermediate calcs'!O17*Other_fmollusc_local+'Intermediate calcs'!P17*Other_fmollusc_regnl)*VLOOKUP(IF(ISBLANK($A197),$B197,$A197),Radionuclide_specific,9,FALSE)*VLOOKUP($B$184,Other_regional_data,4,FALSE)</f>
        <v>2.3956251649336401E-12</v>
      </c>
      <c r="F197" s="39">
        <f t="shared" si="56"/>
        <v>7.0202177226425781E-12</v>
      </c>
      <c r="G197" s="104">
        <f>IF(ISBLANK(A197),'Intermediate calcs'!Q17*VLOOKUP(B197,Radionuclide_specific,8,FALSE)*Other_O_beach,'Intermediate calcs'!Q17*VLOOKUP(A197,Radionuclide_specific,8,FALSE)*Other_O_beach)</f>
        <v>4.6488766455537044E-15</v>
      </c>
      <c r="H197" s="39">
        <f t="shared" si="57"/>
        <v>7.0248665992881321E-12</v>
      </c>
    </row>
    <row r="198" spans="1:8">
      <c r="A198" s="4" t="s">
        <v>187</v>
      </c>
      <c r="B198" s="4"/>
      <c r="C198" s="47">
        <f>('Intermediate calcs'!K18*Other_ffish_local+'Intermediate calcs'!L18*Other_ffish_regnl)*VLOOKUP(IF(ISBLANK($A198),$B198,$A198),Radionuclide_specific,9,FALSE)*VLOOKUP($B$184,Other_regional_data,2,FALSE)</f>
        <v>2.2545328483420319E-14</v>
      </c>
      <c r="D198" s="48">
        <f>('Intermediate calcs'!M18*Other_fcrust_local+'Intermediate calcs'!N18*Other_fcrust_regnl)*VLOOKUP(IF(ISBLANK($A198),$B198,$A198),Radionuclide_specific,9,FALSE)*VLOOKUP($B$184,Other_regional_data,3,FALSE)</f>
        <v>1.0128455016374628E-14</v>
      </c>
      <c r="E198" s="47">
        <f>('Intermediate calcs'!O18*Other_fmollusc_local+'Intermediate calcs'!P18*Other_fmollusc_regnl)*VLOOKUP(IF(ISBLANK($A198),$B198,$A198),Radionuclide_specific,9,FALSE)*VLOOKUP($B$184,Other_regional_data,4,FALSE)</f>
        <v>1.692630816552945E-14</v>
      </c>
      <c r="F198" s="39">
        <f t="shared" ref="F198" si="62">SUM(C198:E198)</f>
        <v>4.9600091665324392E-14</v>
      </c>
      <c r="G198" s="104">
        <f>IF(ISBLANK(A198),'Intermediate calcs'!Q18*VLOOKUP(B198,Radionuclide_specific,8,FALSE)*Other_O_beach,'Intermediate calcs'!Q18*VLOOKUP(A198,Radionuclide_specific,8,FALSE)*Other_O_beach)</f>
        <v>3.3722585266983526E-14</v>
      </c>
      <c r="H198" s="39">
        <f t="shared" ref="H198" si="63">F198+G198</f>
        <v>8.3322676932307918E-14</v>
      </c>
    </row>
    <row r="199" spans="1:8">
      <c r="A199" s="4" t="s">
        <v>154</v>
      </c>
      <c r="B199" s="4"/>
      <c r="C199" s="47">
        <f>('Intermediate calcs'!K19*Other_ffish_local+'Intermediate calcs'!L19*Other_ffish_regnl)*VLOOKUP(IF(ISBLANK($A199),$B199,$A199),Radionuclide_specific,9,FALSE)*VLOOKUP($B$184,Other_regional_data,2,FALSE)</f>
        <v>6.0166142894209054E-12</v>
      </c>
      <c r="D199" s="48">
        <f>('Intermediate calcs'!M19*Other_fcrust_local+'Intermediate calcs'!N19*Other_fcrust_regnl)*VLOOKUP(IF(ISBLANK($A199),$B199,$A199),Radionuclide_specific,9,FALSE)*VLOOKUP($B$184,Other_regional_data,3,FALSE)</f>
        <v>4.054257860883963E-12</v>
      </c>
      <c r="E199" s="47">
        <f>('Intermediate calcs'!O19*Other_fmollusc_local+'Intermediate calcs'!P19*Other_fmollusc_regnl)*VLOOKUP(IF(ISBLANK($A199),$B199,$A199),Radionuclide_specific,9,FALSE)*VLOOKUP($B$184,Other_regional_data,4,FALSE)</f>
        <v>2.4391185444338287E-12</v>
      </c>
      <c r="F199" s="39">
        <f t="shared" ref="F199" si="64">SUM(C199:E199)</f>
        <v>1.2509990694738698E-11</v>
      </c>
      <c r="G199" s="104">
        <f>IF(ISBLANK(A199),'Intermediate calcs'!Q19*VLOOKUP(B199,Radionuclide_specific,8,FALSE)*Other_O_beach,'Intermediate calcs'!Q19*VLOOKUP(A199,Radionuclide_specific,8,FALSE)*Other_O_beach)</f>
        <v>1.9807923654631005E-11</v>
      </c>
      <c r="H199" s="39">
        <f t="shared" ref="H199" si="65">F199+G199</f>
        <v>3.2317914349369705E-11</v>
      </c>
    </row>
    <row r="200" spans="1:8">
      <c r="A200" s="4" t="s">
        <v>12</v>
      </c>
      <c r="B200" s="4"/>
      <c r="C200" s="47">
        <f>('Intermediate calcs'!K20*Other_ffish_local+'Intermediate calcs'!L20*Other_ffish_regnl)*VLOOKUP(IF(ISBLANK($A200),$B200,$A200),Radionuclide_specific,9,FALSE)*VLOOKUP($B$184,Other_regional_data,2,FALSE)</f>
        <v>4.1810006594770459E-12</v>
      </c>
      <c r="D200" s="48">
        <f>('Intermediate calcs'!M20*Other_fcrust_local+'Intermediate calcs'!N20*Other_fcrust_regnl)*VLOOKUP(IF(ISBLANK($A200),$B200,$A200),Radionuclide_specific,9,FALSE)*VLOOKUP($B$184,Other_regional_data,3,FALSE)</f>
        <v>2.8173023872434277E-12</v>
      </c>
      <c r="E200" s="47">
        <f>('Intermediate calcs'!O20*Other_fmollusc_local+'Intermediate calcs'!P20*Other_fmollusc_regnl)*VLOOKUP(IF(ISBLANK($A200),$B200,$A200),Radionuclide_specific,9,FALSE)*VLOOKUP($B$184,Other_regional_data,4,FALSE)</f>
        <v>1.6949426340891092E-12</v>
      </c>
      <c r="F200" s="39">
        <f t="shared" si="56"/>
        <v>8.6932456808095833E-12</v>
      </c>
      <c r="G200" s="104">
        <f>IF(ISBLANK(A200),'Intermediate calcs'!Q20*VLOOKUP(B200,Radionuclide_specific,8,FALSE)*Other_O_beach,'Intermediate calcs'!Q20*VLOOKUP(A200,Radionuclide_specific,8,FALSE)*Other_O_beach)</f>
        <v>4.0642533356876397E-14</v>
      </c>
      <c r="H200" s="39">
        <f t="shared" si="57"/>
        <v>8.733888214166459E-12</v>
      </c>
    </row>
    <row r="201" spans="1:8">
      <c r="A201" s="4"/>
      <c r="B201" s="4" t="s">
        <v>68</v>
      </c>
      <c r="C201" s="47">
        <v>0</v>
      </c>
      <c r="D201" s="48">
        <v>0</v>
      </c>
      <c r="E201" s="47">
        <v>0</v>
      </c>
      <c r="F201" s="39">
        <f t="shared" si="56"/>
        <v>0</v>
      </c>
      <c r="G201" s="104">
        <f>IF(ISBLANK(A201),'Intermediate calcs'!Q21*VLOOKUP(B201,Radionuclide_specific,8,FALSE)*Other_O_beach,'Intermediate calcs'!Q21*VLOOKUP(A201,Radionuclide_specific,8,FALSE)*Other_O_beach)</f>
        <v>7.4452499550820543E-12</v>
      </c>
      <c r="H201" s="39">
        <f t="shared" si="57"/>
        <v>7.4452499550820543E-12</v>
      </c>
    </row>
    <row r="202" spans="1:8">
      <c r="A202" s="4" t="s">
        <v>22</v>
      </c>
      <c r="B202" s="4"/>
      <c r="C202" s="47">
        <f>('Intermediate calcs'!K22*Other_ffish_local+'Intermediate calcs'!L22*Other_ffish_regnl)*VLOOKUP(IF(ISBLANK($A202),$B202,$A202),Radionuclide_specific,9,FALSE)*VLOOKUP($B$184,Other_regional_data,2,FALSE)</f>
        <v>4.4308902154149175E-10</v>
      </c>
      <c r="D202" s="48">
        <f>('Intermediate calcs'!M22*Other_fcrust_local+'Intermediate calcs'!N22*Other_fcrust_regnl)*VLOOKUP(IF(ISBLANK($A202),$B202,$A202),Radionuclide_specific,9,FALSE)*VLOOKUP($B$184,Other_regional_data,3,FALSE)</f>
        <v>2.6871263832977085E-7</v>
      </c>
      <c r="E202" s="47">
        <f>('Intermediate calcs'!O22*Other_fmollusc_local+'Intermediate calcs'!P22*Other_fmollusc_regnl)*VLOOKUP(IF(ISBLANK($A202),$B202,$A202),Radionuclide_specific,9,FALSE)*VLOOKUP($B$184,Other_regional_data,4,FALSE)</f>
        <v>7.484380913293171E-8</v>
      </c>
      <c r="F202" s="39">
        <f t="shared" si="56"/>
        <v>3.4399953648424405E-7</v>
      </c>
      <c r="G202" s="104">
        <f>IF(ISBLANK(A202),'Intermediate calcs'!Q22*VLOOKUP(B202,Radionuclide_specific,8,FALSE)*Other_O_beach,'Intermediate calcs'!Q22*VLOOKUP(A202,Radionuclide_specific,8,FALSE)*Other_O_beach)</f>
        <v>7.2261268468079189E-13</v>
      </c>
      <c r="H202" s="39">
        <f t="shared" si="57"/>
        <v>3.4400025909692873E-7</v>
      </c>
    </row>
    <row r="203" spans="1:8">
      <c r="A203" s="4"/>
      <c r="B203" s="4" t="s">
        <v>23</v>
      </c>
      <c r="C203" s="47">
        <f>('Intermediate calcs'!K23*Other_ffish_local+'Intermediate calcs'!L23*Other_ffish_regnl)*VLOOKUP(IF(ISBLANK($A203),$B203,$A203),Radionuclide_specific,9,FALSE)*VLOOKUP($B$184,Other_regional_data,2,FALSE)</f>
        <v>8.3480540290425976E-14</v>
      </c>
      <c r="D203" s="48">
        <f>('Intermediate calcs'!M23*Other_fcrust_local+'Intermediate calcs'!N23*Other_fcrust_regnl)*VLOOKUP(IF(ISBLANK($A203),$B203,$A203),Radionuclide_specific,9,FALSE)*VLOOKUP($B$184,Other_regional_data,3,FALSE)</f>
        <v>5.6252243128615496E-12</v>
      </c>
      <c r="E203" s="47">
        <f>('Intermediate calcs'!O23*Other_fmollusc_local+'Intermediate calcs'!P23*Other_fmollusc_regnl)*VLOOKUP(IF(ISBLANK($A203),$B203,$A203),Radionuclide_specific,9,FALSE)*VLOOKUP($B$184,Other_regional_data,4,FALSE)</f>
        <v>2.820201503559746E-12</v>
      </c>
      <c r="F203" s="39">
        <f t="shared" si="56"/>
        <v>8.5289063567117214E-12</v>
      </c>
      <c r="G203" s="104">
        <f>IF(ISBLANK(A203),'Intermediate calcs'!Q23*VLOOKUP(B203,Radionuclide_specific,8,FALSE)*Other_O_beach,'Intermediate calcs'!Q23*VLOOKUP(A203,Radionuclide_specific,8,FALSE)*Other_O_beach)</f>
        <v>1.1907842832063754E-11</v>
      </c>
      <c r="H203" s="39">
        <f t="shared" si="57"/>
        <v>2.0436749188775476E-11</v>
      </c>
    </row>
    <row r="204" spans="1:8">
      <c r="A204" s="4"/>
      <c r="B204" s="4" t="s">
        <v>19</v>
      </c>
      <c r="C204" s="47">
        <f>('Intermediate calcs'!K24*Other_ffish_local+'Intermediate calcs'!L24*Other_ffish_regnl)*VLOOKUP(IF(ISBLANK($A204),$B204,$A204),Radionuclide_specific,9,FALSE)*VLOOKUP($B$184,Other_regional_data,2,FALSE)</f>
        <v>7.705896026808551E-9</v>
      </c>
      <c r="D204" s="48">
        <f>('Intermediate calcs'!M24*Other_fcrust_local+'Intermediate calcs'!N24*Other_fcrust_regnl)*VLOOKUP(IF(ISBLANK($A204),$B204,$A204),Radionuclide_specific,9,FALSE)*VLOOKUP($B$184,Other_regional_data,3,FALSE)</f>
        <v>1.0385029500667474E-7</v>
      </c>
      <c r="E204" s="47">
        <f>('Intermediate calcs'!O24*Other_fmollusc_local+'Intermediate calcs'!P24*Other_fmollusc_regnl)*VLOOKUP(IF(ISBLANK($A204),$B204,$A204),Radionuclide_specific,9,FALSE)*VLOOKUP($B$184,Other_regional_data,4,FALSE)</f>
        <v>5.2065258527256847E-8</v>
      </c>
      <c r="F204" s="39">
        <f t="shared" si="56"/>
        <v>1.6362144956074015E-7</v>
      </c>
      <c r="G204" s="104">
        <f>IF(ISBLANK(A204),'Intermediate calcs'!Q24*VLOOKUP(B204,Radionuclide_specific,8,FALSE)*Other_O_beach,'Intermediate calcs'!Q24*VLOOKUP(A204,Radionuclide_specific,8,FALSE)*Other_O_beach)</f>
        <v>2.7445711826608489E-15</v>
      </c>
      <c r="H204" s="39">
        <f t="shared" si="57"/>
        <v>1.6362145230531134E-7</v>
      </c>
    </row>
    <row r="205" spans="1:8">
      <c r="A205" s="4" t="s">
        <v>19</v>
      </c>
      <c r="B205" s="4"/>
      <c r="C205" s="47">
        <f>('Intermediate calcs'!K25*Other_ffish_local+'Intermediate calcs'!L25*Other_ffish_regnl)*VLOOKUP(IF(ISBLANK($A205),$B205,$A205),Radionuclide_specific,9,FALSE)*VLOOKUP($B$184,Other_regional_data,2,FALSE)</f>
        <v>7.0728527937490053E-9</v>
      </c>
      <c r="D205" s="48">
        <f>('Intermediate calcs'!M25*Other_fcrust_local+'Intermediate calcs'!N25*Other_fcrust_regnl)*VLOOKUP(IF(ISBLANK($A205),$B205,$A205),Radionuclide_specific,9,FALSE)*VLOOKUP($B$184,Other_regional_data,3,FALSE)</f>
        <v>9.532225366443958E-8</v>
      </c>
      <c r="E205" s="47">
        <f>('Intermediate calcs'!O25*Other_fmollusc_local+'Intermediate calcs'!P25*Other_fmollusc_regnl)*VLOOKUP(IF(ISBLANK($A205),$B205,$A205),Radionuclide_specific,9,FALSE)*VLOOKUP($B$184,Other_regional_data,4,FALSE)</f>
        <v>4.7789732134326806E-8</v>
      </c>
      <c r="F205" s="39">
        <f t="shared" si="56"/>
        <v>1.5018483859251539E-7</v>
      </c>
      <c r="G205" s="104">
        <f>IF(ISBLANK(A205),'Intermediate calcs'!Q25*VLOOKUP(B205,Radionuclide_specific,8,FALSE)*Other_O_beach,'Intermediate calcs'!Q25*VLOOKUP(A205,Radionuclide_specific,8,FALSE)*Other_O_beach)</f>
        <v>5.0383816522984996E-13</v>
      </c>
      <c r="H205" s="39">
        <f t="shared" si="57"/>
        <v>1.5018534243068061E-7</v>
      </c>
    </row>
    <row r="206" spans="1:8">
      <c r="A206" s="4" t="s">
        <v>14</v>
      </c>
      <c r="B206" s="4"/>
      <c r="C206" s="47">
        <f>('Intermediate calcs'!K26*Other_ffish_local+'Intermediate calcs'!L26*Other_ffish_regnl)*VLOOKUP(IF(ISBLANK($A206),$B206,$A206),Radionuclide_specific,9,FALSE)*VLOOKUP($B$184,Other_regional_data,2,FALSE)</f>
        <v>9.0189640600221277E-11</v>
      </c>
      <c r="D206" s="48">
        <f>('Intermediate calcs'!M26*Other_fcrust_local+'Intermediate calcs'!N26*Other_fcrust_regnl)*VLOOKUP(IF(ISBLANK($A206),$B206,$A206),Radionuclide_specific,9,FALSE)*VLOOKUP($B$184,Other_regional_data,3,FALSE)</f>
        <v>1.2154561780049763E-10</v>
      </c>
      <c r="E206" s="47">
        <f>('Intermediate calcs'!O26*Other_fmollusc_local+'Intermediate calcs'!P26*Other_fmollusc_regnl)*VLOOKUP(IF(ISBLANK($A206),$B206,$A206),Radionuclide_specific,9,FALSE)*VLOOKUP($B$184,Other_regional_data,4,FALSE)</f>
        <v>6.0936793807194509E-11</v>
      </c>
      <c r="F206" s="39">
        <f t="shared" si="56"/>
        <v>2.7267205220791342E-10</v>
      </c>
      <c r="G206" s="104">
        <f>IF(ISBLANK(A206),'Intermediate calcs'!Q26*VLOOKUP(B206,Radionuclide_specific,8,FALSE)*Other_O_beach,'Intermediate calcs'!Q26*VLOOKUP(A206,Radionuclide_specific,8,FALSE)*Other_O_beach)</f>
        <v>4.1589333886526097E-14</v>
      </c>
      <c r="H206" s="39">
        <f t="shared" si="57"/>
        <v>2.7271364154179995E-10</v>
      </c>
    </row>
    <row r="207" spans="1:8">
      <c r="A207" s="4"/>
      <c r="B207" s="4" t="s">
        <v>24</v>
      </c>
      <c r="C207" s="47">
        <f>('Intermediate calcs'!K27*Other_ffish_local+'Intermediate calcs'!L27*Other_ffish_regnl)*VLOOKUP(IF(ISBLANK($A207),$B207,$A207),Radionuclide_specific,9,FALSE)*VLOOKUP($B$184,Other_regional_data,2,FALSE)</f>
        <v>0</v>
      </c>
      <c r="D207" s="48">
        <f>('Intermediate calcs'!M27*Other_fcrust_local+'Intermediate calcs'!N27*Other_fcrust_regnl)*VLOOKUP(IF(ISBLANK($A207),$B207,$A207),Radionuclide_specific,9,FALSE)*VLOOKUP($B$184,Other_regional_data,3,FALSE)</f>
        <v>0</v>
      </c>
      <c r="E207" s="47">
        <f>('Intermediate calcs'!O27*Other_fmollusc_local+'Intermediate calcs'!P27*Other_fmollusc_regnl)*VLOOKUP(IF(ISBLANK($A207),$B207,$A207),Radionuclide_specific,9,FALSE)*VLOOKUP($B$184,Other_regional_data,4,FALSE)</f>
        <v>0</v>
      </c>
      <c r="F207" s="39">
        <f t="shared" si="56"/>
        <v>0</v>
      </c>
      <c r="G207" s="104">
        <f>IF(ISBLANK(A207),'Intermediate calcs'!Q27*VLOOKUP(B207,Radionuclide_specific,8,FALSE)*Other_O_beach,'Intermediate calcs'!Q27*VLOOKUP(A207,Radionuclide_specific,8,FALSE)*Other_O_beach)</f>
        <v>0</v>
      </c>
      <c r="H207" s="39">
        <f t="shared" si="57"/>
        <v>0</v>
      </c>
    </row>
    <row r="208" spans="1:8">
      <c r="A208" s="4"/>
      <c r="B208" s="4" t="s">
        <v>25</v>
      </c>
      <c r="C208" s="47">
        <f>('Intermediate calcs'!K28*Other_ffish_local+'Intermediate calcs'!L28*Other_ffish_regnl)*VLOOKUP(IF(ISBLANK($A208),$B208,$A208),Radionuclide_specific,9,FALSE)*VLOOKUP($B$184,Other_regional_data,2,FALSE)</f>
        <v>0</v>
      </c>
      <c r="D208" s="48">
        <f>('Intermediate calcs'!M28*Other_fcrust_local+'Intermediate calcs'!N28*Other_fcrust_regnl)*VLOOKUP(IF(ISBLANK($A208),$B208,$A208),Radionuclide_specific,9,FALSE)*VLOOKUP($B$184,Other_regional_data,3,FALSE)</f>
        <v>0</v>
      </c>
      <c r="E208" s="47">
        <f>('Intermediate calcs'!O28*Other_fmollusc_local+'Intermediate calcs'!P28*Other_fmollusc_regnl)*VLOOKUP(IF(ISBLANK($A208),$B208,$A208),Radionuclide_specific,9,FALSE)*VLOOKUP($B$184,Other_regional_data,4,FALSE)</f>
        <v>0</v>
      </c>
      <c r="F208" s="39">
        <f t="shared" si="56"/>
        <v>0</v>
      </c>
      <c r="G208" s="104">
        <f>IF(ISBLANK(A208),'Intermediate calcs'!Q28*VLOOKUP(B208,Radionuclide_specific,8,FALSE)*Other_O_beach,'Intermediate calcs'!Q28*VLOOKUP(A208,Radionuclide_specific,8,FALSE)*Other_O_beach)</f>
        <v>5.8946584526565621E-17</v>
      </c>
      <c r="H208" s="39">
        <f t="shared" si="57"/>
        <v>5.8946584526565621E-17</v>
      </c>
    </row>
    <row r="209" spans="1:8">
      <c r="A209" s="4"/>
      <c r="B209" s="4" t="s">
        <v>26</v>
      </c>
      <c r="C209" s="47">
        <f>('Intermediate calcs'!K29*Other_ffish_local+'Intermediate calcs'!L29*Other_ffish_regnl)*VLOOKUP(IF(ISBLANK($A209),$B209,$A209),Radionuclide_specific,9,FALSE)*VLOOKUP($B$184,Other_regional_data,2,FALSE)</f>
        <v>9.0189640600221273E-14</v>
      </c>
      <c r="D209" s="48">
        <f>('Intermediate calcs'!M29*Other_fcrust_local+'Intermediate calcs'!N29*Other_fcrust_regnl)*VLOOKUP(IF(ISBLANK($A209),$B209,$A209),Radionuclide_specific,9,FALSE)*VLOOKUP($B$184,Other_regional_data,3,FALSE)</f>
        <v>5.4695528010223932E-11</v>
      </c>
      <c r="E209" s="47">
        <f>('Intermediate calcs'!O29*Other_fmollusc_local+'Intermediate calcs'!P29*Other_fmollusc_regnl)*VLOOKUP(IF(ISBLANK($A209),$B209,$A209),Radionuclide_specific,9,FALSE)*VLOOKUP($B$184,Other_regional_data,4,FALSE)</f>
        <v>1.523419845179863E-11</v>
      </c>
      <c r="F209" s="39">
        <f t="shared" si="56"/>
        <v>7.001991610262279E-11</v>
      </c>
      <c r="G209" s="104">
        <f>IF(ISBLANK(A209),'Intermediate calcs'!Q29*VLOOKUP(B209,Radionuclide_specific,8,FALSE)*Other_O_beach,'Intermediate calcs'!Q29*VLOOKUP(A209,Radionuclide_specific,8,FALSE)*Other_O_beach)</f>
        <v>1.6336235896507794E-12</v>
      </c>
      <c r="H209" s="39">
        <f t="shared" si="57"/>
        <v>7.1653539692273568E-11</v>
      </c>
    </row>
    <row r="210" spans="1:8">
      <c r="A210" s="4"/>
      <c r="B210" s="4" t="s">
        <v>27</v>
      </c>
      <c r="C210" s="47">
        <f>('Intermediate calcs'!K30*Other_ffish_local+'Intermediate calcs'!L30*Other_ffish_regnl)*VLOOKUP(IF(ISBLANK($A210),$B210,$A210),Radionuclide_specific,9,FALSE)*VLOOKUP($B$184,Other_regional_data,2,FALSE)</f>
        <v>7.0863289043030993E-15</v>
      </c>
      <c r="D210" s="48">
        <f>('Intermediate calcs'!M30*Other_fcrust_local+'Intermediate calcs'!N30*Other_fcrust_regnl)*VLOOKUP(IF(ISBLANK($A210),$B210,$A210),Radionuclide_specific,9,FALSE)*VLOOKUP($B$184,Other_regional_data,3,FALSE)</f>
        <v>4.7750064135909785E-13</v>
      </c>
      <c r="E210" s="47">
        <f>('Intermediate calcs'!O30*Other_fmollusc_local+'Intermediate calcs'!P30*Other_fmollusc_regnl)*VLOOKUP(IF(ISBLANK($A210),$B210,$A210),Radionuclide_specific,9,FALSE)*VLOOKUP($B$184,Other_regional_data,4,FALSE)</f>
        <v>2.3939454709969273E-13</v>
      </c>
      <c r="F210" s="39">
        <f t="shared" si="56"/>
        <v>7.2398151736309375E-13</v>
      </c>
      <c r="G210" s="104">
        <f>IF(ISBLANK(A210),'Intermediate calcs'!Q30*VLOOKUP(B210,Radionuclide_specific,8,FALSE)*Other_O_beach,'Intermediate calcs'!Q30*VLOOKUP(A210,Radionuclide_specific,8,FALSE)*Other_O_beach)</f>
        <v>9.8017415379046758E-12</v>
      </c>
      <c r="H210" s="39">
        <f t="shared" si="57"/>
        <v>1.052572305526777E-11</v>
      </c>
    </row>
    <row r="211" spans="1:8">
      <c r="A211" s="4"/>
      <c r="B211" s="4" t="s">
        <v>28</v>
      </c>
      <c r="C211" s="47">
        <f>('Intermediate calcs'!K31*Other_ffish_local+'Intermediate calcs'!L31*Other_ffish_regnl)*VLOOKUP(IF(ISBLANK($A211),$B211,$A211),Radionuclide_specific,9,FALSE)*VLOOKUP($B$184,Other_regional_data,2,FALSE)</f>
        <v>0</v>
      </c>
      <c r="D211" s="48">
        <f>('Intermediate calcs'!M31*Other_fcrust_local+'Intermediate calcs'!N31*Other_fcrust_regnl)*VLOOKUP(IF(ISBLANK($A211),$B211,$A211),Radionuclide_specific,9,FALSE)*VLOOKUP($B$184,Other_regional_data,3,FALSE)</f>
        <v>0</v>
      </c>
      <c r="E211" s="47">
        <f>('Intermediate calcs'!O31*Other_fmollusc_local+'Intermediate calcs'!P31*Other_fmollusc_regnl)*VLOOKUP(IF(ISBLANK($A211),$B211,$A211),Radionuclide_specific,9,FALSE)*VLOOKUP($B$184,Other_regional_data,4,FALSE)</f>
        <v>0</v>
      </c>
      <c r="F211" s="39">
        <f t="shared" si="56"/>
        <v>0</v>
      </c>
      <c r="G211" s="104">
        <f>IF(ISBLANK(A211),'Intermediate calcs'!Q31*VLOOKUP(B211,Radionuclide_specific,8,FALSE)*Other_O_beach,'Intermediate calcs'!Q31*VLOOKUP(A211,Radionuclide_specific,8,FALSE)*Other_O_beach)</f>
        <v>5.3977646108044501E-16</v>
      </c>
      <c r="H211" s="39">
        <f t="shared" si="57"/>
        <v>5.3977646108044501E-16</v>
      </c>
    </row>
    <row r="212" spans="1:8">
      <c r="A212" s="4"/>
      <c r="B212" s="4" t="s">
        <v>22</v>
      </c>
      <c r="C212" s="47">
        <f>('Intermediate calcs'!K32*Other_ffish_local+'Intermediate calcs'!L32*Other_ffish_regnl)*VLOOKUP(IF(ISBLANK($A212),$B212,$A212),Radionuclide_specific,9,FALSE)*VLOOKUP($B$184,Other_regional_data,2,FALSE)</f>
        <v>4.4450608581537626E-10</v>
      </c>
      <c r="D212" s="48">
        <f>('Intermediate calcs'!M32*Other_fcrust_local+'Intermediate calcs'!N32*Other_fcrust_regnl)*VLOOKUP(IF(ISBLANK($A212),$B212,$A212),Radionuclide_specific,9,FALSE)*VLOOKUP($B$184,Other_regional_data,3,FALSE)</f>
        <v>2.6957081662181794E-7</v>
      </c>
      <c r="E212" s="47">
        <f>('Intermediate calcs'!O32*Other_fmollusc_local+'Intermediate calcs'!P32*Other_fmollusc_regnl)*VLOOKUP(IF(ISBLANK($A212),$B212,$A212),Radionuclide_specific,9,FALSE)*VLOOKUP($B$184,Other_regional_data,4,FALSE)</f>
        <v>7.508283522672181E-8</v>
      </c>
      <c r="F212" s="39">
        <f t="shared" si="56"/>
        <v>3.4509815793435513E-7</v>
      </c>
      <c r="G212" s="104">
        <f>IF(ISBLANK(A212),'Intermediate calcs'!Q32*VLOOKUP(B212,Radionuclide_specific,8,FALSE)*Other_O_beach,'Intermediate calcs'!Q32*VLOOKUP(A212,Radionuclide_specific,8,FALSE)*Other_O_beach)</f>
        <v>1.4498409358150668E-14</v>
      </c>
      <c r="H212" s="39">
        <f t="shared" si="57"/>
        <v>3.4509817243276451E-7</v>
      </c>
    </row>
    <row r="213" spans="1:8">
      <c r="A213" s="4"/>
      <c r="B213" s="4" t="s">
        <v>23</v>
      </c>
      <c r="C213" s="47">
        <f>('Intermediate calcs'!K33*Other_ffish_local+'Intermediate calcs'!L33*Other_ffish_regnl)*VLOOKUP(IF(ISBLANK($A213),$B213,$A213),Radionuclide_specific,9,FALSE)*VLOOKUP($B$184,Other_regional_data,2,FALSE)</f>
        <v>8.3747523414491192E-14</v>
      </c>
      <c r="D213" s="48">
        <f>('Intermediate calcs'!M33*Other_fcrust_local+'Intermediate calcs'!N33*Other_fcrust_regnl)*VLOOKUP(IF(ISBLANK($A213),$B213,$A213),Radionuclide_specific,9,FALSE)*VLOOKUP($B$184,Other_regional_data,3,FALSE)</f>
        <v>5.6431893978802475E-12</v>
      </c>
      <c r="E213" s="47">
        <f>('Intermediate calcs'!O33*Other_fmollusc_local+'Intermediate calcs'!P33*Other_fmollusc_regnl)*VLOOKUP(IF(ISBLANK($A213),$B213,$A213),Radionuclide_specific,9,FALSE)*VLOOKUP($B$184,Other_regional_data,4,FALSE)</f>
        <v>2.8292082839054592E-12</v>
      </c>
      <c r="F213" s="39">
        <f t="shared" si="56"/>
        <v>8.5561452052001987E-12</v>
      </c>
      <c r="G213" s="104">
        <f>IF(ISBLANK(A213),'Intermediate calcs'!Q33*VLOOKUP(B213,Radionuclide_specific,8,FALSE)*Other_O_beach,'Intermediate calcs'!Q33*VLOOKUP(A213,Radionuclide_specific,8,FALSE)*Other_O_beach)</f>
        <v>2.3891744998642649E-13</v>
      </c>
      <c r="H213" s="39">
        <f t="shared" si="57"/>
        <v>8.7950626551866254E-12</v>
      </c>
    </row>
    <row r="214" spans="1:8">
      <c r="A214" s="4"/>
      <c r="B214" s="4" t="s">
        <v>19</v>
      </c>
      <c r="C214" s="47">
        <f>('Intermediate calcs'!K34*Other_ffish_local+'Intermediate calcs'!L34*Other_ffish_regnl)*VLOOKUP(IF(ISBLANK($A214),$B214,$A214),Radionuclide_specific,9,FALSE)*VLOOKUP($B$184,Other_regional_data,2,FALSE)</f>
        <v>7.730540622876109E-9</v>
      </c>
      <c r="D214" s="48">
        <f>('Intermediate calcs'!M34*Other_fcrust_local+'Intermediate calcs'!N34*Other_fcrust_regnl)*VLOOKUP(IF(ISBLANK($A214),$B214,$A214),Radionuclide_specific,9,FALSE)*VLOOKUP($B$184,Other_regional_data,3,FALSE)</f>
        <v>1.0418195811471225E-7</v>
      </c>
      <c r="E214" s="47">
        <f>('Intermediate calcs'!O34*Other_fmollusc_local+'Intermediate calcs'!P34*Other_fmollusc_regnl)*VLOOKUP(IF(ISBLANK($A214),$B214,$A214),Radionuclide_specific,9,FALSE)*VLOOKUP($B$184,Other_regional_data,4,FALSE)</f>
        <v>5.2231537549023862E-8</v>
      </c>
      <c r="F214" s="39">
        <f t="shared" si="56"/>
        <v>1.6414403628661222E-7</v>
      </c>
      <c r="G214" s="104">
        <f>IF(ISBLANK(A214),'Intermediate calcs'!Q34*VLOOKUP(B214,Radionuclide_specific,8,FALSE)*Other_O_beach,'Intermediate calcs'!Q34*VLOOKUP(A214,Radionuclide_specific,8,FALSE)*Other_O_beach)</f>
        <v>5.5066728501145031E-17</v>
      </c>
      <c r="H214" s="39">
        <f t="shared" si="57"/>
        <v>1.6414403634167894E-7</v>
      </c>
    </row>
    <row r="215" spans="1:8">
      <c r="A215" s="4" t="s">
        <v>133</v>
      </c>
      <c r="B215" s="4"/>
      <c r="C215" s="47">
        <f>('Intermediate calcs'!K35*Other_ffish_local+'Intermediate calcs'!L35*Other_ffish_regnl)*VLOOKUP(IF(ISBLANK($A215),$B215,$A215),Radionuclide_specific,9,FALSE)*VLOOKUP($B$184,Other_regional_data,2,FALSE)</f>
        <v>4.0514004435806163E-10</v>
      </c>
      <c r="D215" s="48">
        <f>('Intermediate calcs'!M35*Other_fcrust_local+'Intermediate calcs'!N35*Other_fcrust_regnl)*VLOOKUP(IF(ISBLANK($A215),$B215,$A215),Radionuclide_specific,9,FALSE)*VLOOKUP($B$184,Other_regional_data,3,FALSE)</f>
        <v>9.0999163127121654E-10</v>
      </c>
      <c r="E215" s="47">
        <f>('Intermediate calcs'!O35*Other_fmollusc_local+'Intermediate calcs'!P35*Other_fmollusc_regnl)*VLOOKUP(IF(ISBLANK($A215),$B215,$A215),Radionuclide_specific,9,FALSE)*VLOOKUP($B$184,Other_regional_data,4,FALSE)</f>
        <v>4.5622354309856218E-10</v>
      </c>
      <c r="F215" s="39">
        <f t="shared" ref="F215" si="66">SUM(C215:E215)</f>
        <v>1.7713552187278402E-9</v>
      </c>
      <c r="G215" s="104">
        <f>IF(ISBLANK(A215),'Intermediate calcs'!Q35*VLOOKUP(B215,Radionuclide_specific,8,FALSE)*Other_O_beach,'Intermediate calcs'!Q35*VLOOKUP(A215,Radionuclide_specific,8,FALSE)*Other_O_beach)</f>
        <v>6.4924449402711186E-12</v>
      </c>
      <c r="H215" s="39">
        <f t="shared" ref="H215" si="67">F215+G215</f>
        <v>1.7778476636681113E-9</v>
      </c>
    </row>
    <row r="216" spans="1:8">
      <c r="A216" s="4" t="s">
        <v>20</v>
      </c>
      <c r="B216" s="4"/>
      <c r="C216" s="47">
        <f>('Intermediate calcs'!K36*Other_ffish_local+'Intermediate calcs'!L36*Other_ffish_regnl)*VLOOKUP(IF(ISBLANK($A216),$B216,$A216),Radionuclide_specific,9,FALSE)*VLOOKUP($B$184,Other_regional_data,2,FALSE)</f>
        <v>4.4372500993205102E-10</v>
      </c>
      <c r="D216" s="48">
        <f>('Intermediate calcs'!M36*Other_fcrust_local+'Intermediate calcs'!N36*Other_fcrust_regnl)*VLOOKUP(IF(ISBLANK($A216),$B216,$A216),Radionuclide_specific,9,FALSE)*VLOOKUP($B$184,Other_regional_data,3,FALSE)</f>
        <v>9.9665794838785778E-10</v>
      </c>
      <c r="E216" s="47">
        <f>('Intermediate calcs'!O36*Other_fmollusc_local+'Intermediate calcs'!P36*Other_fmollusc_regnl)*VLOOKUP(IF(ISBLANK($A216),$B216,$A216),Radionuclide_specific,9,FALSE)*VLOOKUP($B$184,Other_regional_data,4,FALSE)</f>
        <v>4.9967362868563847E-10</v>
      </c>
      <c r="F216" s="39">
        <f t="shared" si="56"/>
        <v>1.9400565870055474E-9</v>
      </c>
      <c r="G216" s="104">
        <f>IF(ISBLANK(A216),'Intermediate calcs'!Q36*VLOOKUP(B216,Radionuclide_specific,8,FALSE)*Other_O_beach,'Intermediate calcs'!Q36*VLOOKUP(A216,Radionuclide_specific,8,FALSE)*Other_O_beach)</f>
        <v>4.6374627537143232E-12</v>
      </c>
      <c r="H216" s="39">
        <f t="shared" si="57"/>
        <v>1.9446940497592618E-9</v>
      </c>
    </row>
    <row r="217" spans="1:8">
      <c r="A217" s="4"/>
      <c r="B217" s="4" t="s">
        <v>29</v>
      </c>
      <c r="C217" s="47">
        <f>('Intermediate calcs'!K37*Other_ffish_local+'Intermediate calcs'!L37*Other_ffish_regnl)*VLOOKUP(IF(ISBLANK($A217),$B217,$A217),Radionuclide_specific,9,FALSE)*VLOOKUP($B$184,Other_regional_data,2,FALSE)</f>
        <v>2.2186250496602554E-10</v>
      </c>
      <c r="D217" s="48">
        <f>('Intermediate calcs'!M37*Other_fcrust_local+'Intermediate calcs'!N37*Other_fcrust_regnl)*VLOOKUP(IF(ISBLANK($A217),$B217,$A217),Radionuclide_specific,9,FALSE)*VLOOKUP($B$184,Other_regional_data,3,FALSE)</f>
        <v>2.989973845163573E-10</v>
      </c>
      <c r="E217" s="47">
        <f>('Intermediate calcs'!O37*Other_fmollusc_local+'Intermediate calcs'!P37*Other_fmollusc_regnl)*VLOOKUP(IF(ISBLANK($A217),$B217,$A217),Radionuclide_specific,9,FALSE)*VLOOKUP($B$184,Other_regional_data,4,FALSE)</f>
        <v>1.4990208860569156E-10</v>
      </c>
      <c r="F217" s="39">
        <f t="shared" si="56"/>
        <v>6.7076197808807438E-10</v>
      </c>
      <c r="G217" s="104">
        <f>IF(ISBLANK(A217),'Intermediate calcs'!Q37*VLOOKUP(B217,Radionuclide_specific,8,FALSE)*Other_O_beach,'Intermediate calcs'!Q37*VLOOKUP(A217,Radionuclide_specific,8,FALSE)*Other_O_beach)</f>
        <v>0</v>
      </c>
      <c r="H217" s="39">
        <f t="shared" si="57"/>
        <v>6.7076197808807438E-10</v>
      </c>
    </row>
    <row r="218" spans="1:8">
      <c r="A218" s="4"/>
      <c r="B218" s="4" t="s">
        <v>69</v>
      </c>
      <c r="C218" s="47">
        <f>('Intermediate calcs'!K38*Other_ffish_local+'Intermediate calcs'!L38*Other_ffish_regnl)*VLOOKUP(IF(ISBLANK($A218),$B218,$A218),Radionuclide_specific,9,FALSE)*VLOOKUP($B$184,Other_regional_data,2,FALSE)</f>
        <v>6.9131070387964483E-14</v>
      </c>
      <c r="D218" s="48">
        <f>('Intermediate calcs'!M38*Other_fcrust_local+'Intermediate calcs'!N38*Other_fcrust_regnl)*VLOOKUP(IF(ISBLANK($A218),$B218,$A218),Radionuclide_specific,9,FALSE)*VLOOKUP($B$184,Other_regional_data,3,FALSE)</f>
        <v>1.8633170339425168E-12</v>
      </c>
      <c r="E218" s="47">
        <f>('Intermediate calcs'!O38*Other_fmollusc_local+'Intermediate calcs'!P38*Other_fmollusc_regnl)*VLOOKUP(IF(ISBLANK($A218),$B218,$A218),Radionuclide_specific,9,FALSE)*VLOOKUP($B$184,Other_regional_data,4,FALSE)</f>
        <v>9.3417243623836765E-13</v>
      </c>
      <c r="F218" s="39">
        <f t="shared" si="56"/>
        <v>2.866620540568849E-12</v>
      </c>
      <c r="G218" s="104">
        <f>IF(ISBLANK(A218),'Intermediate calcs'!Q38*VLOOKUP(B218,Radionuclide_specific,8,FALSE)*Other_O_beach,'Intermediate calcs'!Q38*VLOOKUP(A218,Radionuclide_specific,8,FALSE)*Other_O_beach)</f>
        <v>9.5705000565664827E-9</v>
      </c>
      <c r="H218" s="39">
        <f t="shared" si="57"/>
        <v>9.5733666771070521E-9</v>
      </c>
    </row>
    <row r="219" spans="1:8">
      <c r="A219" s="4"/>
      <c r="B219" s="4" t="s">
        <v>70</v>
      </c>
      <c r="C219" s="47">
        <f>('Intermediate calcs'!K39*Other_ffish_local+'Intermediate calcs'!L39*Other_ffish_regnl)*VLOOKUP(IF(ISBLANK($A219),$B219,$A219),Radionuclide_specific,9,FALSE)*VLOOKUP($B$184,Other_regional_data,2,FALSE)</f>
        <v>1.3890522050046815E-10</v>
      </c>
      <c r="D219" s="48">
        <f>('Intermediate calcs'!M39*Other_fcrust_local+'Intermediate calcs'!N39*Other_fcrust_regnl)*VLOOKUP(IF(ISBLANK($A219),$B219,$A219),Radionuclide_specific,9,FALSE)*VLOOKUP($B$184,Other_regional_data,3,FALSE)</f>
        <v>3.1199727079967716E-10</v>
      </c>
      <c r="E219" s="47">
        <f>('Intermediate calcs'!O39*Other_fmollusc_local+'Intermediate calcs'!P39*Other_fmollusc_regnl)*VLOOKUP(IF(ISBLANK($A219),$B219,$A219),Radionuclide_specific,9,FALSE)*VLOOKUP($B$184,Other_regional_data,4,FALSE)</f>
        <v>1.564195707189825E-10</v>
      </c>
      <c r="F219" s="39">
        <f t="shared" si="56"/>
        <v>6.0732206201912782E-10</v>
      </c>
      <c r="G219" s="104">
        <f>IF(ISBLANK(A219),'Intermediate calcs'!Q39*VLOOKUP(B219,Radionuclide_specific,8,FALSE)*Other_O_beach,'Intermediate calcs'!Q39*VLOOKUP(A219,Radionuclide_specific,8,FALSE)*Other_O_beach)</f>
        <v>2.1709441022882435E-11</v>
      </c>
      <c r="H219" s="39">
        <f t="shared" si="57"/>
        <v>6.2903150304201027E-10</v>
      </c>
    </row>
    <row r="220" spans="1:8">
      <c r="A220" s="4"/>
      <c r="B220" s="4" t="s">
        <v>71</v>
      </c>
      <c r="C220" s="47">
        <f>('Intermediate calcs'!K40*Other_ffish_local+'Intermediate calcs'!L40*Other_ffish_regnl)*VLOOKUP(IF(ISBLANK($A220),$B220,$A220),Radionuclide_specific,9,FALSE)*VLOOKUP($B$184,Other_regional_data,2,FALSE)</f>
        <v>3.8584783472352261E-12</v>
      </c>
      <c r="D220" s="48">
        <f>('Intermediate calcs'!M40*Other_fcrust_local+'Intermediate calcs'!N40*Other_fcrust_regnl)*VLOOKUP(IF(ISBLANK($A220),$B220,$A220),Radionuclide_specific,9,FALSE)*VLOOKUP($B$184,Other_regional_data,3,FALSE)</f>
        <v>2.3399795309975792E-9</v>
      </c>
      <c r="E220" s="47">
        <f>('Intermediate calcs'!O40*Other_fmollusc_local+'Intermediate calcs'!P40*Other_fmollusc_regnl)*VLOOKUP(IF(ISBLANK($A220),$B220,$A220),Radionuclide_specific,9,FALSE)*VLOOKUP($B$184,Other_regional_data,4,FALSE)</f>
        <v>6.5174821132909379E-10</v>
      </c>
      <c r="F220" s="39">
        <f t="shared" si="56"/>
        <v>2.9955862206739083E-9</v>
      </c>
      <c r="G220" s="104">
        <f>IF(ISBLANK(A220),'Intermediate calcs'!Q40*VLOOKUP(B220,Radionuclide_specific,8,FALSE)*Other_O_beach,'Intermediate calcs'!Q40*VLOOKUP(A220,Radionuclide_specific,8,FALSE)*Other_O_beach)</f>
        <v>1.3759504873657882E-9</v>
      </c>
      <c r="H220" s="39">
        <f t="shared" si="57"/>
        <v>4.3715367080396965E-9</v>
      </c>
    </row>
    <row r="221" spans="1:8">
      <c r="A221" s="4" t="s">
        <v>72</v>
      </c>
      <c r="B221" s="4"/>
      <c r="C221" s="47">
        <f>('Intermediate calcs'!K41*Other_ffish_local+'Intermediate calcs'!L41*Other_ffish_regnl)*VLOOKUP(IF(ISBLANK($A221),$B221,$A221),Radionuclide_specific,9,FALSE)*VLOOKUP($B$184,Other_regional_data,2,FALSE)</f>
        <v>1.5788226232161169E-13</v>
      </c>
      <c r="D221" s="48">
        <f>('Intermediate calcs'!M41*Other_fcrust_local+'Intermediate calcs'!N41*Other_fcrust_regnl)*VLOOKUP(IF(ISBLANK($A221),$B221,$A221),Radionuclide_specific,9,FALSE)*VLOOKUP($B$184,Other_regional_data,3,FALSE)</f>
        <v>2.1277273581413555E-12</v>
      </c>
      <c r="E221" s="47">
        <f>('Intermediate calcs'!O41*Other_fmollusc_local+'Intermediate calcs'!P41*Other_fmollusc_regnl)*VLOOKUP(IF(ISBLANK($A221),$B221,$A221),Radionuclide_specific,9,FALSE)*VLOOKUP($B$184,Other_regional_data,4,FALSE)</f>
        <v>3.2002029932614056E-12</v>
      </c>
      <c r="F221" s="39">
        <f t="shared" ref="F221" si="68">SUM(C221:E221)</f>
        <v>5.4858126137243722E-12</v>
      </c>
      <c r="G221" s="104">
        <f>IF(ISBLANK(A221),'Intermediate calcs'!Q41*VLOOKUP(B221,Radionuclide_specific,8,FALSE)*Other_O_beach,'Intermediate calcs'!Q41*VLOOKUP(A221,Radionuclide_specific,8,FALSE)*Other_O_beach)</f>
        <v>1.9950188261648348E-15</v>
      </c>
      <c r="H221" s="39">
        <f t="shared" ref="H221" si="69">F221+G221</f>
        <v>5.4878076325505374E-12</v>
      </c>
    </row>
    <row r="222" spans="1:8">
      <c r="A222" s="76" t="s">
        <v>30</v>
      </c>
      <c r="B222" s="4"/>
      <c r="C222" s="47">
        <f>('Intermediate calcs'!K42*Other_ffish_local+'Intermediate calcs'!L42*Other_ffish_regnl)*VLOOKUP(IF(ISBLANK($A222),$B222,$A222),Radionuclide_specific,9,FALSE)*VLOOKUP($B$184,Other_regional_data,2,FALSE)</f>
        <v>1.4499393503193145E-13</v>
      </c>
      <c r="D222" s="48">
        <f>('Intermediate calcs'!M42*Other_fcrust_local+'Intermediate calcs'!N42*Other_fcrust_regnl)*VLOOKUP(IF(ISBLANK($A222),$B222,$A222),Radionuclide_specific,9,FALSE)*VLOOKUP($B$184,Other_regional_data,3,FALSE)</f>
        <v>1.954035606931433E-12</v>
      </c>
      <c r="E222" s="47">
        <f>('Intermediate calcs'!O42*Other_fmollusc_local+'Intermediate calcs'!P42*Other_fmollusc_regnl)*VLOOKUP(IF(ISBLANK($A222),$B222,$A222),Radionuclide_specific,9,FALSE)*VLOOKUP($B$184,Other_regional_data,4,FALSE)</f>
        <v>2.9389623507514738E-12</v>
      </c>
      <c r="F222" s="39">
        <f t="shared" si="56"/>
        <v>5.0379918927148381E-12</v>
      </c>
      <c r="G222" s="104">
        <f>IF(ISBLANK(A222),'Intermediate calcs'!Q42*VLOOKUP(B222,Radionuclide_specific,8,FALSE)*Other_O_beach,'Intermediate calcs'!Q42*VLOOKUP(A222,Radionuclide_specific,8,FALSE)*Other_O_beach)</f>
        <v>1.4400905862446933E-15</v>
      </c>
      <c r="H222" s="39">
        <f t="shared" si="57"/>
        <v>5.0394319833010826E-12</v>
      </c>
    </row>
    <row r="223" spans="1:8">
      <c r="A223" s="4"/>
      <c r="B223" s="4" t="s">
        <v>31</v>
      </c>
      <c r="C223" s="47">
        <f>('Intermediate calcs'!K43*Other_ffish_local+'Intermediate calcs'!L43*Other_ffish_regnl)*VLOOKUP(IF(ISBLANK($A223),$B223,$A223),Radionuclide_specific,9,FALSE)*VLOOKUP($B$184,Other_regional_data,2,FALSE)</f>
        <v>6.573058388114225E-12</v>
      </c>
      <c r="D223" s="48">
        <f>('Intermediate calcs'!M43*Other_fcrust_local+'Intermediate calcs'!N43*Other_fcrust_regnl)*VLOOKUP(IF(ISBLANK($A223),$B223,$A223),Radionuclide_specific,9,FALSE)*VLOOKUP($B$184,Other_regional_data,3,FALSE)</f>
        <v>1.4763824585704161E-11</v>
      </c>
      <c r="E223" s="47">
        <f>('Intermediate calcs'!O43*Other_fmollusc_local+'Intermediate calcs'!P43*Other_fmollusc_regnl)*VLOOKUP(IF(ISBLANK($A223),$B223,$A223),Radionuclide_specific,9,FALSE)*VLOOKUP($B$184,Other_regional_data,4,FALSE)</f>
        <v>7.4018311055963054E-12</v>
      </c>
      <c r="F223" s="39">
        <f t="shared" si="56"/>
        <v>2.8738714079414693E-11</v>
      </c>
      <c r="G223" s="104">
        <f>IF(ISBLANK(A223),'Intermediate calcs'!Q43*VLOOKUP(B223,Radionuclide_specific,8,FALSE)*Other_O_beach,'Intermediate calcs'!Q43*VLOOKUP(A223,Radionuclide_specific,8,FALSE)*Other_O_beach)</f>
        <v>2.5499476337997049E-14</v>
      </c>
      <c r="H223" s="39">
        <f t="shared" si="57"/>
        <v>2.8764213555752689E-11</v>
      </c>
    </row>
    <row r="224" spans="1:8" s="106" customFormat="1">
      <c r="A224" s="76"/>
      <c r="B224" s="76" t="s">
        <v>32</v>
      </c>
      <c r="C224" s="77">
        <f>('Intermediate calcs'!K44*Other_ffish_local+'Intermediate calcs'!L44*Other_ffish_regnl)*VLOOKUP(IF(ISBLANK($A224),$B224,$A224),Radionuclide_specific,9,FALSE)*VLOOKUP($B$184,Other_regional_data,2,FALSE)</f>
        <v>0</v>
      </c>
      <c r="D224" s="78">
        <f>('Intermediate calcs'!M44*Other_fcrust_local+'Intermediate calcs'!N44*Other_fcrust_regnl)*VLOOKUP(IF(ISBLANK($A224),$B224,$A224),Radionuclide_specific,9,FALSE)*VLOOKUP($B$184,Other_regional_data,3,FALSE)</f>
        <v>0</v>
      </c>
      <c r="E224" s="77">
        <f>('Intermediate calcs'!O44*Other_fmollusc_local+'Intermediate calcs'!P44*Other_fmollusc_regnl)*VLOOKUP(IF(ISBLANK($A224),$B224,$A224),Radionuclide_specific,9,FALSE)*VLOOKUP($B$184,Other_regional_data,4,FALSE)</f>
        <v>0</v>
      </c>
      <c r="F224" s="79">
        <f t="shared" si="56"/>
        <v>0</v>
      </c>
      <c r="G224" s="104">
        <f>IF(ISBLANK(A224),'Intermediate calcs'!Q44*VLOOKUP(B224,Radionuclide_specific,8,FALSE)*Other_O_beach,'Intermediate calcs'!Q44*VLOOKUP(A224,Radionuclide_specific,8,FALSE)*Other_O_beach)</f>
        <v>3.6768270287098558E-13</v>
      </c>
      <c r="H224" s="79">
        <f t="shared" si="57"/>
        <v>3.6768270287098558E-13</v>
      </c>
    </row>
    <row r="225" spans="1:8">
      <c r="A225" s="4" t="s">
        <v>13</v>
      </c>
      <c r="C225" s="47">
        <f>('Intermediate calcs'!K45*Other_ffish_local+'Intermediate calcs'!L45*Other_ffish_regnl)*VLOOKUP(IF(ISBLANK($A225),$B225,$A225),Radionuclide_specific,9,FALSE)*VLOOKUP($B$184,Other_regional_data,2,FALSE)</f>
        <v>8.0394213939693011E-11</v>
      </c>
      <c r="D225" s="48">
        <f>('Intermediate calcs'!M45*Other_fcrust_local+'Intermediate calcs'!N45*Other_fcrust_regnl)*VLOOKUP(IF(ISBLANK($A225),$B225,$A225),Radionuclide_specific,9,FALSE)*VLOOKUP($B$184,Other_regional_data,3,FALSE)</f>
        <v>2.1668929275063281E-10</v>
      </c>
      <c r="E225" s="47">
        <f>('Intermediate calcs'!O45*Other_fmollusc_local+'Intermediate calcs'!P45*Other_fmollusc_regnl)*VLOOKUP(IF(ISBLANK($A225),$B225,$A225),Radionuclide_specific,9,FALSE)*VLOOKUP($B$184,Other_regional_data,4,FALSE)</f>
        <v>1.6295549347873804E-9</v>
      </c>
      <c r="F225" s="39">
        <f t="shared" si="56"/>
        <v>1.9266384414777064E-9</v>
      </c>
      <c r="G225" s="104">
        <f>IF(ISBLANK(A225),'Intermediate calcs'!Q45*VLOOKUP(B225,Radionuclide_specific,8,FALSE)*Other_O_beach,'Intermediate calcs'!Q45*VLOOKUP(A225,Radionuclide_specific,8,FALSE)*Other_O_beach)</f>
        <v>9.649732454036247E-14</v>
      </c>
      <c r="H225" s="39">
        <f t="shared" si="57"/>
        <v>1.9267349388022467E-9</v>
      </c>
    </row>
    <row r="226" spans="1:8">
      <c r="A226" t="s">
        <v>18</v>
      </c>
      <c r="C226" s="47">
        <f>('Intermediate calcs'!K46*Other_ffish_local+'Intermediate calcs'!L46*Other_ffish_regnl)*VLOOKUP(IF(ISBLANK($A226),$B226,$A226),Radionuclide_specific,9,FALSE)*VLOOKUP($B$184,Other_regional_data,2,FALSE)</f>
        <v>8.0393904727958474E-11</v>
      </c>
      <c r="D226" s="48">
        <f>('Intermediate calcs'!M46*Other_fcrust_local+'Intermediate calcs'!N46*Other_fcrust_regnl)*VLOOKUP(IF(ISBLANK($A226),$B226,$A226),Radionuclide_specific,9,FALSE)*VLOOKUP($B$184,Other_regional_data,3,FALSE)</f>
        <v>2.1668846032072033E-10</v>
      </c>
      <c r="E226" s="47">
        <f>('Intermediate calcs'!O46*Other_fmollusc_local+'Intermediate calcs'!P46*Other_fmollusc_regnl)*VLOOKUP(IF(ISBLANK($A226),$B226,$A226),Radionuclide_specific,9,FALSE)*VLOOKUP($B$184,Other_regional_data,4,FALSE)</f>
        <v>1.6295486747167765E-9</v>
      </c>
      <c r="F226" s="39">
        <f t="shared" si="56"/>
        <v>1.9266310397654551E-9</v>
      </c>
      <c r="G226" s="104">
        <f>IF(ISBLANK(A226),'Intermediate calcs'!Q46*VLOOKUP(B226,Radionuclide_specific,8,FALSE)*Other_O_beach,'Intermediate calcs'!Q46*VLOOKUP(A226,Radionuclide_specific,8,FALSE)*Other_O_beach)</f>
        <v>2.0420658188930991E-13</v>
      </c>
      <c r="H226" s="39">
        <f t="shared" si="57"/>
        <v>1.9268352463473442E-9</v>
      </c>
    </row>
    <row r="227" spans="1:8" s="106" customFormat="1">
      <c r="A227" s="80" t="s">
        <v>9</v>
      </c>
      <c r="B227" s="80"/>
      <c r="C227" s="77">
        <f>('Intermediate calcs'!K47*Other_ffish_local+'Intermediate calcs'!L47*Other_ffish_regnl)*VLOOKUP(IF(ISBLANK($A227),$B227,$A227),Radionuclide_specific,9,FALSE)*VLOOKUP($B$184,Other_regional_data,2,FALSE)</f>
        <v>6.4303010078023908E-11</v>
      </c>
      <c r="D227" s="78">
        <f>('Intermediate calcs'!M47*Other_fcrust_local+'Intermediate calcs'!N47*Other_fcrust_regnl)*VLOOKUP(IF(ISBLANK($A227),$B227,$A227),Radionuclide_specific,9,FALSE)*VLOOKUP($B$184,Other_regional_data,3,FALSE)</f>
        <v>3.466365859730615E-10</v>
      </c>
      <c r="E227" s="77">
        <f>('Intermediate calcs'!O47*Other_fmollusc_local+'Intermediate calcs'!P47*Other_fmollusc_regnl)*VLOOKUP(IF(ISBLANK($A227),$B227,$A227),Radionuclide_specific,9,FALSE)*VLOOKUP($B$184,Other_regional_data,4,FALSE)</f>
        <v>4.3446490601045385E-10</v>
      </c>
      <c r="F227" s="79">
        <f t="shared" si="56"/>
        <v>8.4540450206153921E-10</v>
      </c>
      <c r="G227" s="104">
        <f>IF(ISBLANK(A227),'Intermediate calcs'!Q47*VLOOKUP(B227,Radionuclide_specific,8,FALSE)*Other_O_beach,'Intermediate calcs'!Q47*VLOOKUP(A227,Radionuclide_specific,8,FALSE)*Other_O_beach)</f>
        <v>1.5830688848631515E-10</v>
      </c>
      <c r="H227" s="79">
        <f t="shared" si="57"/>
        <v>1.0037113905478544E-9</v>
      </c>
    </row>
    <row r="229" spans="1:8" s="105" customFormat="1" ht="12.75">
      <c r="A229" s="44" t="s">
        <v>248</v>
      </c>
      <c r="B229" s="44" t="s">
        <v>55</v>
      </c>
      <c r="C229" s="119" t="s">
        <v>127</v>
      </c>
      <c r="D229" s="119"/>
      <c r="E229" s="119"/>
      <c r="F229" s="44"/>
      <c r="G229" s="102" t="s">
        <v>128</v>
      </c>
      <c r="H229" s="70" t="s">
        <v>129</v>
      </c>
    </row>
    <row r="230" spans="1:8" s="45" customFormat="1" ht="22.5" customHeight="1">
      <c r="A230" s="26" t="s">
        <v>77</v>
      </c>
      <c r="B230" s="26" t="s">
        <v>116</v>
      </c>
      <c r="C230" s="67" t="s">
        <v>158</v>
      </c>
      <c r="D230" s="26" t="s">
        <v>159</v>
      </c>
      <c r="E230" s="67" t="s">
        <v>160</v>
      </c>
      <c r="F230" s="26" t="s">
        <v>161</v>
      </c>
      <c r="G230" s="103" t="s">
        <v>162</v>
      </c>
      <c r="H230" s="26" t="s">
        <v>163</v>
      </c>
    </row>
    <row r="231" spans="1:8">
      <c r="A231" s="4" t="s">
        <v>115</v>
      </c>
      <c r="B231" s="4"/>
      <c r="C231" s="47">
        <f>('Intermediate calcs'!K6*Other_ffish_local+'Intermediate calcs'!L6*Other_ffish_regnl)*VLOOKUP(IF(ISBLANK($A231),$B231,$A231),Radionuclide_specific,9,FALSE)*VLOOKUP($B$229,Other_regional_data,2,FALSE)</f>
        <v>3.177543743657486E-17</v>
      </c>
      <c r="D231" s="48">
        <f>('Intermediate calcs'!M6*Other_fcrust_local+'Intermediate calcs'!N6*Other_fcrust_regnl)*VLOOKUP(IF(ISBLANK($A231),$B231,$A231),Radionuclide_specific,9,FALSE)*VLOOKUP($B$229,Other_regional_data,3,FALSE)</f>
        <v>7.2880266370475927E-18</v>
      </c>
      <c r="E231" s="47">
        <f>('Intermediate calcs'!O6*Other_fmollusc_local+'Intermediate calcs'!P6*Other_fmollusc_regnl)*VLOOKUP(IF(ISBLANK($A231),$B231,$A231),Radionuclide_specific,9,FALSE)*VLOOKUP($B$229,Other_regional_data,4,FALSE)</f>
        <v>4.9097122458312793E-19</v>
      </c>
      <c r="F231" s="39">
        <f>SUM(C231:E231)</f>
        <v>3.9554435298205581E-17</v>
      </c>
      <c r="G231" s="104">
        <f>IF(ISBLANK(A231),'Intermediate calcs'!Q6*VLOOKUP(B231,Radionuclide_specific,8,FALSE)*Other_O_beach,'Intermediate calcs'!Q6*VLOOKUP(A231,Radionuclide_specific,8,FALSE)*Other_O_beach)</f>
        <v>0</v>
      </c>
      <c r="H231" s="39">
        <f>F231+G231</f>
        <v>3.9554435298205581E-17</v>
      </c>
    </row>
    <row r="232" spans="1:8">
      <c r="A232" s="4" t="s">
        <v>10</v>
      </c>
      <c r="B232" s="4"/>
      <c r="C232" s="47">
        <f>('Intermediate calcs'!K7*Other_ffish_local+'Intermediate calcs'!L7*Other_ffish_regnl)*VLOOKUP(IF(ISBLANK($A232),$B232,$A232),Radionuclide_specific,9,FALSE)*VLOOKUP($B$229,Other_regional_data,2,FALSE)</f>
        <v>2.0524959626778358E-11</v>
      </c>
      <c r="D232" s="48">
        <f>('Intermediate calcs'!M7*Other_fcrust_local+'Intermediate calcs'!N7*Other_fcrust_regnl)*VLOOKUP(IF(ISBLANK($A232),$B232,$A232),Radionuclide_specific,9,FALSE)*VLOOKUP($B$229,Other_regional_data,3,FALSE)</f>
        <v>4.7075980680574767E-12</v>
      </c>
      <c r="E232" s="47">
        <f>('Intermediate calcs'!O7*Other_fmollusc_local+'Intermediate calcs'!P7*Other_fmollusc_regnl)*VLOOKUP(IF(ISBLANK($A232),$B232,$A232),Radionuclide_specific,9,FALSE)*VLOOKUP($B$229,Other_regional_data,4,FALSE)</f>
        <v>3.1713594137680886E-13</v>
      </c>
      <c r="F232" s="39">
        <f t="shared" ref="F232:F272" si="70">SUM(C232:E232)</f>
        <v>2.5549693636212642E-11</v>
      </c>
      <c r="G232" s="104">
        <f>IF(ISBLANK(A232),'Intermediate calcs'!Q7*VLOOKUP(B232,Radionuclide_specific,8,FALSE)*Other_O_beach,'Intermediate calcs'!Q7*VLOOKUP(A232,Radionuclide_specific,8,FALSE)*Other_O_beach)</f>
        <v>4.3236501999000456E-17</v>
      </c>
      <c r="H232" s="39">
        <f t="shared" ref="H232:H272" si="71">F232+G232</f>
        <v>2.5549736872714641E-11</v>
      </c>
    </row>
    <row r="233" spans="1:8">
      <c r="A233" s="4" t="s">
        <v>192</v>
      </c>
      <c r="B233" s="4"/>
      <c r="C233" s="47">
        <f>('Intermediate calcs'!K8*Other_ffish_local+'Intermediate calcs'!L8*Other_ffish_regnl)*VLOOKUP(IF(ISBLANK($A233),$B233,$A233),Radionuclide_specific,9,FALSE)*VLOOKUP($B$229,Other_regional_data,2,FALSE)</f>
        <v>1.1906904273876312E-15</v>
      </c>
      <c r="D233" s="48">
        <f>('Intermediate calcs'!M8*Other_fcrust_local+'Intermediate calcs'!N8*Other_fcrust_regnl)*VLOOKUP(IF(ISBLANK($A233),$B233,$A233),Radionuclide_specific,9,FALSE)*VLOOKUP($B$229,Other_regional_data,3,FALSE)</f>
        <v>2.7310854406070148E-16</v>
      </c>
      <c r="E233" s="47">
        <f>('Intermediate calcs'!O8*Other_fmollusc_local+'Intermediate calcs'!P8*Other_fmollusc_regnl)*VLOOKUP(IF(ISBLANK($A233),$B233,$A233),Radionuclide_specific,9,FALSE)*VLOOKUP($B$229,Other_regional_data,4,FALSE)</f>
        <v>5.5195367552574225E-17</v>
      </c>
      <c r="F233" s="39">
        <f t="shared" si="70"/>
        <v>1.5189943390009069E-15</v>
      </c>
      <c r="G233" s="104">
        <f>IF(ISBLANK(A233),'Intermediate calcs'!Q8*VLOOKUP(B233,Radionuclide_specific,8,FALSE)*Other_O_beach,'Intermediate calcs'!Q8*VLOOKUP(A233,Radionuclide_specific,8,FALSE)*Other_O_beach)</f>
        <v>1.9786621676938309E-20</v>
      </c>
      <c r="H233" s="39">
        <f t="shared" si="71"/>
        <v>1.5190141256225839E-15</v>
      </c>
    </row>
    <row r="234" spans="1:8">
      <c r="A234" s="4" t="s">
        <v>180</v>
      </c>
      <c r="B234" s="4"/>
      <c r="C234" s="47">
        <f>('Intermediate calcs'!K9*Other_ffish_local+'Intermediate calcs'!L9*Other_ffish_regnl)*VLOOKUP(IF(ISBLANK($A234),$B234,$A234),Radionuclide_specific,9,FALSE)*VLOOKUP($B$229,Other_regional_data,2,FALSE)</f>
        <v>1.20498192039515E-12</v>
      </c>
      <c r="D234" s="48">
        <f>('Intermediate calcs'!M9*Other_fcrust_local+'Intermediate calcs'!N9*Other_fcrust_regnl)*VLOOKUP(IF(ISBLANK($A234),$B234,$A234),Radionuclide_specific,9,FALSE)*VLOOKUP($B$229,Other_regional_data,3,FALSE)</f>
        <v>1.3819106799201536E-12</v>
      </c>
      <c r="E234" s="47">
        <f>('Intermediate calcs'!O9*Other_fmollusc_local+'Intermediate calcs'!P9*Other_fmollusc_regnl)*VLOOKUP(IF(ISBLANK($A234),$B234,$A234),Radionuclide_specific,9,FALSE)*VLOOKUP($B$229,Other_regional_data,4,FALSE)</f>
        <v>9.3094936746794722E-13</v>
      </c>
      <c r="F234" s="39">
        <f t="shared" ref="F234:F235" si="72">SUM(C234:E234)</f>
        <v>3.5178419677832508E-12</v>
      </c>
      <c r="G234" s="104">
        <f>IF(ISBLANK(A234),'Intermediate calcs'!Q9*VLOOKUP(B234,Radionuclide_specific,8,FALSE)*Other_O_beach,'Intermediate calcs'!Q9*VLOOKUP(A234,Radionuclide_specific,8,FALSE)*Other_O_beach)</f>
        <v>5.166108727810625E-9</v>
      </c>
      <c r="H234" s="39">
        <f t="shared" ref="H234:H235" si="73">F234+G234</f>
        <v>5.1696265697784081E-9</v>
      </c>
    </row>
    <row r="235" spans="1:8">
      <c r="A235" s="4" t="s">
        <v>179</v>
      </c>
      <c r="B235" s="4"/>
      <c r="C235" s="47">
        <f>('Intermediate calcs'!K10*Other_ffish_local+'Intermediate calcs'!L10*Other_ffish_regnl)*VLOOKUP(IF(ISBLANK($A235),$B235,$A235),Radionuclide_specific,9,FALSE)*VLOOKUP($B$229,Other_regional_data,2,FALSE)</f>
        <v>7.7628161166630062E-13</v>
      </c>
      <c r="D235" s="48">
        <f>('Intermediate calcs'!M10*Other_fcrust_local+'Intermediate calcs'!N10*Other_fcrust_regnl)*VLOOKUP(IF(ISBLANK($A235),$B235,$A235),Radionuclide_specific,9,FALSE)*VLOOKUP($B$229,Other_regional_data,3,FALSE)</f>
        <v>1.7805608530982479E-12</v>
      </c>
      <c r="E235" s="47">
        <f>('Intermediate calcs'!O10*Other_fmollusc_local+'Intermediate calcs'!P10*Other_fmollusc_regnl)*VLOOKUP(IF(ISBLANK($A235),$B235,$A235),Radionuclide_specific,9,FALSE)*VLOOKUP($B$229,Other_regional_data,4,FALSE)</f>
        <v>3.4271638205936287E-13</v>
      </c>
      <c r="F235" s="39">
        <f t="shared" si="72"/>
        <v>2.8995588468239116E-12</v>
      </c>
      <c r="G235" s="104">
        <f>IF(ISBLANK(A235),'Intermediate calcs'!Q10*VLOOKUP(B235,Radionuclide_specific,8,FALSE)*Other_O_beach,'Intermediate calcs'!Q10*VLOOKUP(A235,Radionuclide_specific,8,FALSE)*Other_O_beach)</f>
        <v>8.0019437009247035E-10</v>
      </c>
      <c r="H235" s="39">
        <f t="shared" si="73"/>
        <v>8.030939289392943E-10</v>
      </c>
    </row>
    <row r="236" spans="1:8">
      <c r="A236" s="4" t="s">
        <v>11</v>
      </c>
      <c r="B236" s="4"/>
      <c r="C236" s="47">
        <f>('Intermediate calcs'!K11*Other_ffish_local+'Intermediate calcs'!L11*Other_ffish_regnl)*VLOOKUP(IF(ISBLANK($A236),$B236,$A236),Radionuclide_specific,9,FALSE)*VLOOKUP($B$229,Other_regional_data,2,FALSE)</f>
        <v>4.1751929874297573E-12</v>
      </c>
      <c r="D236" s="48">
        <f>('Intermediate calcs'!M11*Other_fcrust_local+'Intermediate calcs'!N11*Other_fcrust_regnl)*VLOOKUP(IF(ISBLANK($A236),$B236,$A236),Radionuclide_specific,9,FALSE)*VLOOKUP($B$229,Other_regional_data,3,FALSE)</f>
        <v>9.576310547708151E-12</v>
      </c>
      <c r="E236" s="47">
        <f>('Intermediate calcs'!O11*Other_fmollusc_local+'Intermediate calcs'!P11*Other_fmollusc_regnl)*VLOOKUP(IF(ISBLANK($A236),$B236,$A236),Radionuclide_specific,9,FALSE)*VLOOKUP($B$229,Other_regional_data,4,FALSE)</f>
        <v>1.8432161409573351E-12</v>
      </c>
      <c r="F236" s="39">
        <f t="shared" si="70"/>
        <v>1.5594719676095245E-11</v>
      </c>
      <c r="G236" s="104">
        <f>IF(ISBLANK(A236),'Intermediate calcs'!Q11*VLOOKUP(B236,Radionuclide_specific,8,FALSE)*Other_O_beach,'Intermediate calcs'!Q11*VLOOKUP(A236,Radionuclide_specific,8,FALSE)*Other_O_beach)</f>
        <v>2.329033835320013E-9</v>
      </c>
      <c r="H236" s="39">
        <f t="shared" si="71"/>
        <v>2.3446285549961084E-9</v>
      </c>
    </row>
    <row r="237" spans="1:8">
      <c r="A237" s="4" t="s">
        <v>181</v>
      </c>
      <c r="B237" s="4"/>
      <c r="C237" s="47">
        <f>('Intermediate calcs'!K12*Other_ffish_local+'Intermediate calcs'!L12*Other_ffish_regnl)*VLOOKUP(IF(ISBLANK($A237),$B237,$A237),Radionuclide_specific,9,FALSE)*VLOOKUP($B$229,Other_regional_data,2,FALSE)</f>
        <v>6.5484234604990986E-12</v>
      </c>
      <c r="D237" s="48">
        <f>('Intermediate calcs'!M12*Other_fcrust_local+'Intermediate calcs'!N12*Other_fcrust_regnl)*VLOOKUP(IF(ISBLANK($A237),$B237,$A237),Radionuclide_specific,9,FALSE)*VLOOKUP($B$229,Other_regional_data,3,FALSE)</f>
        <v>4.5059705644681203E-10</v>
      </c>
      <c r="E237" s="47">
        <f>('Intermediate calcs'!O12*Other_fmollusc_local+'Intermediate calcs'!P12*Other_fmollusc_regnl)*VLOOKUP(IF(ISBLANK($A237),$B237,$A237),Radionuclide_specific,9,FALSE)*VLOOKUP($B$229,Other_regional_data,4,FALSE)</f>
        <v>8.0947449696978736E-12</v>
      </c>
      <c r="F237" s="39">
        <f t="shared" ref="F237" si="74">SUM(C237:E237)</f>
        <v>4.65240224877009E-10</v>
      </c>
      <c r="G237" s="104">
        <f>IF(ISBLANK(A237),'Intermediate calcs'!Q12*VLOOKUP(B237,Radionuclide_specific,8,FALSE)*Other_O_beach,'Intermediate calcs'!Q12*VLOOKUP(A237,Radionuclide_specific,8,FALSE)*Other_O_beach)</f>
        <v>1.2234979235551998E-10</v>
      </c>
      <c r="H237" s="39">
        <f t="shared" ref="H237" si="75">F237+G237</f>
        <v>5.8759001723252904E-10</v>
      </c>
    </row>
    <row r="238" spans="1:8">
      <c r="A238" s="4" t="s">
        <v>17</v>
      </c>
      <c r="B238" s="4"/>
      <c r="C238" s="47">
        <f>('Intermediate calcs'!K13*Other_ffish_local+'Intermediate calcs'!L13*Other_ffish_regnl)*VLOOKUP(IF(ISBLANK($A238),$B238,$A238),Radionuclide_specific,9,FALSE)*VLOOKUP($B$229,Other_regional_data,2,FALSE)</f>
        <v>1.485148674813316E-13</v>
      </c>
      <c r="D238" s="48">
        <f>('Intermediate calcs'!M13*Other_fcrust_local+'Intermediate calcs'!N13*Other_fcrust_regnl)*VLOOKUP(IF(ISBLANK($A238),$B238,$A238),Radionuclide_specific,9,FALSE)*VLOOKUP($B$229,Other_regional_data,3,FALSE)</f>
        <v>5.6772281346842659E-14</v>
      </c>
      <c r="E238" s="47">
        <f>('Intermediate calcs'!O13*Other_fmollusc_local+'Intermediate calcs'!P13*Other_fmollusc_regnl)*VLOOKUP(IF(ISBLANK($A238),$B238,$A238),Radionuclide_specific,9,FALSE)*VLOOKUP($B$229,Other_regional_data,4,FALSE)</f>
        <v>7.6491368331575957E-15</v>
      </c>
      <c r="F238" s="39">
        <f t="shared" si="70"/>
        <v>2.1293628566133186E-13</v>
      </c>
      <c r="G238" s="104">
        <f>IF(ISBLANK(A238),'Intermediate calcs'!Q13*VLOOKUP(B238,Radionuclide_specific,8,FALSE)*Other_O_beach,'Intermediate calcs'!Q13*VLOOKUP(A238,Radionuclide_specific,8,FALSE)*Other_O_beach)</f>
        <v>4.4632127455485426E-17</v>
      </c>
      <c r="H238" s="39">
        <f t="shared" si="71"/>
        <v>2.1298091778878734E-13</v>
      </c>
    </row>
    <row r="239" spans="1:8">
      <c r="A239" s="4"/>
      <c r="B239" s="4" t="s">
        <v>66</v>
      </c>
      <c r="C239" s="47">
        <v>0</v>
      </c>
      <c r="D239" s="48">
        <v>0</v>
      </c>
      <c r="E239" s="47">
        <v>0</v>
      </c>
      <c r="F239" s="39">
        <f t="shared" si="70"/>
        <v>0</v>
      </c>
      <c r="G239" s="104">
        <f>IF(ISBLANK(A239),'Intermediate calcs'!Q14*VLOOKUP(B239,Radionuclide_specific,8,FALSE)*Other_O_beach,'Intermediate calcs'!Q14*VLOOKUP(A239,Radionuclide_specific,8,FALSE)*Other_O_beach)</f>
        <v>2.993618304941096E-15</v>
      </c>
      <c r="H239" s="39">
        <f t="shared" si="71"/>
        <v>2.993618304941096E-15</v>
      </c>
    </row>
    <row r="240" spans="1:8">
      <c r="A240" s="4" t="s">
        <v>58</v>
      </c>
      <c r="B240" s="4"/>
      <c r="C240" s="47">
        <f>('Intermediate calcs'!K15*Other_ffish_local+'Intermediate calcs'!L15*Other_ffish_regnl)*VLOOKUP(IF(ISBLANK($A240),$B240,$A240),Radionuclide_specific,9,FALSE)*VLOOKUP($B$229,Other_regional_data,2,FALSE)</f>
        <v>2.3906892964553583E-14</v>
      </c>
      <c r="D240" s="48">
        <f>('Intermediate calcs'!M15*Other_fcrust_local+'Intermediate calcs'!N15*Other_fcrust_regnl)*VLOOKUP(IF(ISBLANK($A240),$B240,$A240),Radionuclide_specific,9,FALSE)*VLOOKUP($B$229,Other_regional_data,3,FALSE)</f>
        <v>2.7417055706822158E-13</v>
      </c>
      <c r="E240" s="47">
        <f>('Intermediate calcs'!O15*Other_fmollusc_local+'Intermediate calcs'!P15*Other_fmollusc_regnl)*VLOOKUP(IF(ISBLANK($A240),$B240,$A240),Radionuclide_specific,9,FALSE)*VLOOKUP($B$229,Other_regional_data,4,FALSE)</f>
        <v>9.235000148336042E-14</v>
      </c>
      <c r="F240" s="39">
        <f t="shared" si="70"/>
        <v>3.9042745151613555E-13</v>
      </c>
      <c r="G240" s="104">
        <f>IF(ISBLANK(A240),'Intermediate calcs'!Q15*VLOOKUP(B240,Radionuclide_specific,8,FALSE)*Other_O_beach,'Intermediate calcs'!Q15*VLOOKUP(A240,Radionuclide_specific,8,FALSE)*Other_O_beach)</f>
        <v>0</v>
      </c>
      <c r="H240" s="39">
        <f t="shared" si="71"/>
        <v>3.9042745151613555E-13</v>
      </c>
    </row>
    <row r="241" spans="1:8">
      <c r="A241" s="4"/>
      <c r="B241" s="4" t="s">
        <v>67</v>
      </c>
      <c r="C241" s="47">
        <v>0</v>
      </c>
      <c r="D241" s="48">
        <v>0</v>
      </c>
      <c r="E241" s="47">
        <v>0</v>
      </c>
      <c r="F241" s="39">
        <f t="shared" si="70"/>
        <v>0</v>
      </c>
      <c r="G241" s="104">
        <f>IF(ISBLANK(A241),'Intermediate calcs'!Q16*VLOOKUP(B241,Radionuclide_specific,8,FALSE)*Other_O_beach,'Intermediate calcs'!Q16*VLOOKUP(A241,Radionuclide_specific,8,FALSE)*Other_O_beach)</f>
        <v>4.5342692323716181E-11</v>
      </c>
      <c r="H241" s="39">
        <f t="shared" si="71"/>
        <v>4.5342692323716181E-11</v>
      </c>
    </row>
    <row r="242" spans="1:8">
      <c r="A242" s="4" t="s">
        <v>59</v>
      </c>
      <c r="B242" s="4"/>
      <c r="C242" s="47">
        <f>('Intermediate calcs'!K17*Other_ffish_local+'Intermediate calcs'!L17*Other_ffish_regnl)*VLOOKUP(IF(ISBLANK($A242),$B242,$A242),Radionuclide_specific,9,FALSE)*VLOOKUP($B$229,Other_regional_data,2,FALSE)</f>
        <v>1.7523790890347009E-12</v>
      </c>
      <c r="D242" s="48">
        <f>('Intermediate calcs'!M17*Other_fcrust_local+'Intermediate calcs'!N17*Other_fcrust_regnl)*VLOOKUP(IF(ISBLANK($A242),$B242,$A242),Radionuclide_specific,9,FALSE)*VLOOKUP($B$229,Other_regional_data,3,FALSE)</f>
        <v>1.3397503162913737E-13</v>
      </c>
      <c r="E242" s="47">
        <f>('Intermediate calcs'!O17*Other_fmollusc_local+'Intermediate calcs'!P17*Other_fmollusc_regnl)*VLOOKUP(IF(ISBLANK($A242),$B242,$A242),Radionuclide_specific,9,FALSE)*VLOOKUP($B$229,Other_regional_data,4,FALSE)</f>
        <v>3.0084908951049858E-14</v>
      </c>
      <c r="F242" s="39">
        <f t="shared" si="70"/>
        <v>1.9164390296148884E-12</v>
      </c>
      <c r="G242" s="104">
        <f>IF(ISBLANK(A242),'Intermediate calcs'!Q17*VLOOKUP(B242,Radionuclide_specific,8,FALSE)*Other_O_beach,'Intermediate calcs'!Q17*VLOOKUP(A242,Radionuclide_specific,8,FALSE)*Other_O_beach)</f>
        <v>4.6488766455537044E-15</v>
      </c>
      <c r="H242" s="39">
        <f t="shared" si="71"/>
        <v>1.921087906260442E-12</v>
      </c>
    </row>
    <row r="243" spans="1:8">
      <c r="A243" s="4" t="s">
        <v>187</v>
      </c>
      <c r="B243" s="4"/>
      <c r="C243" s="47">
        <f>('Intermediate calcs'!K18*Other_ffish_local+'Intermediate calcs'!L18*Other_ffish_regnl)*VLOOKUP(IF(ISBLANK($A243),$B243,$A243),Radionuclide_specific,9,FALSE)*VLOOKUP($B$229,Other_regional_data,2,FALSE)</f>
        <v>1.2380728070792277E-14</v>
      </c>
      <c r="D243" s="48">
        <f>('Intermediate calcs'!M18*Other_fcrust_local+'Intermediate calcs'!N18*Other_fcrust_regnl)*VLOOKUP(IF(ISBLANK($A243),$B243,$A243),Radionuclide_specific,9,FALSE)*VLOOKUP($B$229,Other_regional_data,3,FALSE)</f>
        <v>9.4660162409178517E-16</v>
      </c>
      <c r="E243" s="47">
        <f>('Intermediate calcs'!O18*Other_fmollusc_local+'Intermediate calcs'!P18*Other_fmollusc_regnl)*VLOOKUP(IF(ISBLANK($A243),$B243,$A243),Radionuclide_specific,9,FALSE)*VLOOKUP($B$229,Other_regional_data,4,FALSE)</f>
        <v>2.1256515730893614E-16</v>
      </c>
      <c r="F243" s="39">
        <f t="shared" ref="F243" si="76">SUM(C243:E243)</f>
        <v>1.3539894852192997E-14</v>
      </c>
      <c r="G243" s="104">
        <f>IF(ISBLANK(A243),'Intermediate calcs'!Q18*VLOOKUP(B243,Radionuclide_specific,8,FALSE)*Other_O_beach,'Intermediate calcs'!Q18*VLOOKUP(A243,Radionuclide_specific,8,FALSE)*Other_O_beach)</f>
        <v>3.3722585266983526E-14</v>
      </c>
      <c r="H243" s="39">
        <f t="shared" ref="H243" si="77">F243+G243</f>
        <v>4.7262480119176524E-14</v>
      </c>
    </row>
    <row r="244" spans="1:8">
      <c r="A244" s="4" t="s">
        <v>154</v>
      </c>
      <c r="B244" s="4"/>
      <c r="C244" s="47">
        <f>('Intermediate calcs'!K19*Other_ffish_local+'Intermediate calcs'!L19*Other_ffish_regnl)*VLOOKUP(IF(ISBLANK($A244),$B244,$A244),Radionuclide_specific,9,FALSE)*VLOOKUP($B$229,Other_regional_data,2,FALSE)</f>
        <v>3.3040133116243046E-12</v>
      </c>
      <c r="D244" s="48">
        <f>('Intermediate calcs'!M19*Other_fcrust_local+'Intermediate calcs'!N19*Other_fcrust_regnl)*VLOOKUP(IF(ISBLANK($A244),$B244,$A244),Radionuclide_specific,9,FALSE)*VLOOKUP($B$229,Other_regional_data,3,FALSE)</f>
        <v>3.7890942590900053E-13</v>
      </c>
      <c r="E244" s="47">
        <f>('Intermediate calcs'!O19*Other_fmollusc_local+'Intermediate calcs'!P19*Other_fmollusc_regnl)*VLOOKUP(IF(ISBLANK($A244),$B244,$A244),Radionuclide_specific,9,FALSE)*VLOOKUP($B$229,Other_regional_data,4,FALSE)</f>
        <v>3.0631110577827676E-14</v>
      </c>
      <c r="F244" s="39">
        <f t="shared" ref="F244" si="78">SUM(C244:E244)</f>
        <v>3.7135538481111329E-12</v>
      </c>
      <c r="G244" s="104">
        <f>IF(ISBLANK(A244),'Intermediate calcs'!Q19*VLOOKUP(B244,Radionuclide_specific,8,FALSE)*Other_O_beach,'Intermediate calcs'!Q19*VLOOKUP(A244,Radionuclide_specific,8,FALSE)*Other_O_beach)</f>
        <v>1.9807923654631005E-11</v>
      </c>
      <c r="H244" s="39">
        <f t="shared" ref="H244" si="79">F244+G244</f>
        <v>2.3521477502742139E-11</v>
      </c>
    </row>
    <row r="245" spans="1:8">
      <c r="A245" s="4" t="s">
        <v>12</v>
      </c>
      <c r="B245" s="4"/>
      <c r="C245" s="47">
        <f>('Intermediate calcs'!K20*Other_ffish_local+'Intermediate calcs'!L20*Other_ffish_regnl)*VLOOKUP(IF(ISBLANK($A245),$B245,$A245),Radionuclide_specific,9,FALSE)*VLOOKUP($B$229,Other_regional_data,2,FALSE)</f>
        <v>2.2959892674376089E-12</v>
      </c>
      <c r="D245" s="48">
        <f>('Intermediate calcs'!M20*Other_fcrust_local+'Intermediate calcs'!N20*Other_fcrust_regnl)*VLOOKUP(IF(ISBLANK($A245),$B245,$A245),Radionuclide_specific,9,FALSE)*VLOOKUP($B$229,Other_regional_data,3,FALSE)</f>
        <v>2.6330402919406632E-13</v>
      </c>
      <c r="E245" s="47">
        <f>('Intermediate calcs'!O20*Other_fmollusc_local+'Intermediate calcs'!P20*Other_fmollusc_regnl)*VLOOKUP(IF(ISBLANK($A245),$B245,$A245),Radionuclide_specific,9,FALSE)*VLOOKUP($B$229,Other_regional_data,4,FALSE)</f>
        <v>2.1285548160968652E-14</v>
      </c>
      <c r="F245" s="39">
        <f t="shared" si="70"/>
        <v>2.580578844792644E-12</v>
      </c>
      <c r="G245" s="104">
        <f>IF(ISBLANK(A245),'Intermediate calcs'!Q20*VLOOKUP(B245,Radionuclide_specific,8,FALSE)*Other_O_beach,'Intermediate calcs'!Q20*VLOOKUP(A245,Radionuclide_specific,8,FALSE)*Other_O_beach)</f>
        <v>4.0642533356876397E-14</v>
      </c>
      <c r="H245" s="39">
        <f t="shared" si="71"/>
        <v>2.6212213781495205E-12</v>
      </c>
    </row>
    <row r="246" spans="1:8">
      <c r="A246" s="4"/>
      <c r="B246" s="4" t="s">
        <v>68</v>
      </c>
      <c r="C246" s="47">
        <v>0</v>
      </c>
      <c r="D246" s="48">
        <v>0</v>
      </c>
      <c r="E246" s="47">
        <v>0</v>
      </c>
      <c r="F246" s="39">
        <f t="shared" si="70"/>
        <v>0</v>
      </c>
      <c r="G246" s="104">
        <f>IF(ISBLANK(A246),'Intermediate calcs'!Q21*VLOOKUP(B246,Radionuclide_specific,8,FALSE)*Other_O_beach,'Intermediate calcs'!Q21*VLOOKUP(A246,Radionuclide_specific,8,FALSE)*Other_O_beach)</f>
        <v>7.4452499550820543E-12</v>
      </c>
      <c r="H246" s="39">
        <f t="shared" si="71"/>
        <v>7.4452499550820543E-12</v>
      </c>
    </row>
    <row r="247" spans="1:8">
      <c r="A247" s="4" t="s">
        <v>22</v>
      </c>
      <c r="B247" s="4"/>
      <c r="C247" s="47">
        <f>('Intermediate calcs'!K22*Other_ffish_local+'Intermediate calcs'!L22*Other_ffish_regnl)*VLOOKUP(IF(ISBLANK($A247),$B247,$A247),Radionuclide_specific,9,FALSE)*VLOOKUP($B$229,Other_regional_data,2,FALSE)</f>
        <v>2.4332156840796638E-10</v>
      </c>
      <c r="D247" s="48">
        <f>('Intermediate calcs'!M22*Other_fcrust_local+'Intermediate calcs'!N22*Other_fcrust_regnl)*VLOOKUP(IF(ISBLANK($A247),$B247,$A247),Radionuclide_specific,9,FALSE)*VLOOKUP($B$229,Other_regional_data,3,FALSE)</f>
        <v>2.5113782847010801E-8</v>
      </c>
      <c r="E247" s="47">
        <f>('Intermediate calcs'!O22*Other_fmollusc_local+'Intermediate calcs'!P22*Other_fmollusc_regnl)*VLOOKUP(IF(ISBLANK($A247),$B247,$A247),Radionuclide_specific,9,FALSE)*VLOOKUP($B$229,Other_regional_data,4,FALSE)</f>
        <v>9.3990880387849681E-10</v>
      </c>
      <c r="F247" s="39">
        <f t="shared" si="70"/>
        <v>2.6297013219297262E-8</v>
      </c>
      <c r="G247" s="104">
        <f>IF(ISBLANK(A247),'Intermediate calcs'!Q22*VLOOKUP(B247,Radionuclide_specific,8,FALSE)*Other_O_beach,'Intermediate calcs'!Q22*VLOOKUP(A247,Radionuclide_specific,8,FALSE)*Other_O_beach)</f>
        <v>7.2261268468079189E-13</v>
      </c>
      <c r="H247" s="39">
        <f t="shared" si="71"/>
        <v>2.6297735831981943E-8</v>
      </c>
    </row>
    <row r="248" spans="1:8">
      <c r="A248" s="4"/>
      <c r="B248" s="4" t="s">
        <v>23</v>
      </c>
      <c r="C248" s="47">
        <f>('Intermediate calcs'!K23*Other_ffish_local+'Intermediate calcs'!L23*Other_ffish_regnl)*VLOOKUP(IF(ISBLANK($A248),$B248,$A248),Radionuclide_specific,9,FALSE)*VLOOKUP($B$229,Other_regional_data,2,FALSE)</f>
        <v>4.5843194047877719E-14</v>
      </c>
      <c r="D248" s="48">
        <f>('Intermediate calcs'!M23*Other_fcrust_local+'Intermediate calcs'!N23*Other_fcrust_regnl)*VLOOKUP(IF(ISBLANK($A248),$B248,$A248),Radionuclide_specific,9,FALSE)*VLOOKUP($B$229,Other_regional_data,3,FALSE)</f>
        <v>5.2573136394708614E-13</v>
      </c>
      <c r="E248" s="47">
        <f>('Intermediate calcs'!O23*Other_fmollusc_local+'Intermediate calcs'!P23*Other_fmollusc_regnl)*VLOOKUP(IF(ISBLANK($A248),$B248,$A248),Radionuclide_specific,9,FALSE)*VLOOKUP($B$229,Other_regional_data,4,FALSE)</f>
        <v>3.5416853479479592E-14</v>
      </c>
      <c r="F248" s="39">
        <f t="shared" si="70"/>
        <v>6.0699141147444339E-13</v>
      </c>
      <c r="G248" s="104">
        <f>IF(ISBLANK(A248),'Intermediate calcs'!Q23*VLOOKUP(B248,Radionuclide_specific,8,FALSE)*Other_O_beach,'Intermediate calcs'!Q23*VLOOKUP(A248,Radionuclide_specific,8,FALSE)*Other_O_beach)</f>
        <v>1.1907842832063754E-11</v>
      </c>
      <c r="H248" s="39">
        <f t="shared" si="71"/>
        <v>1.2514834243538197E-11</v>
      </c>
    </row>
    <row r="249" spans="1:8">
      <c r="A249" s="4"/>
      <c r="B249" s="4" t="s">
        <v>19</v>
      </c>
      <c r="C249" s="47">
        <f>('Intermediate calcs'!K24*Other_ffish_local+'Intermediate calcs'!L24*Other_ffish_regnl)*VLOOKUP(IF(ISBLANK($A249),$B249,$A249),Radionuclide_specific,9,FALSE)*VLOOKUP($B$229,Other_regional_data,2,FALSE)</f>
        <v>4.2316794505733278E-9</v>
      </c>
      <c r="D249" s="48">
        <f>('Intermediate calcs'!M24*Other_fcrust_local+'Intermediate calcs'!N24*Other_fcrust_regnl)*VLOOKUP(IF(ISBLANK($A249),$B249,$A249),Radionuclide_specific,9,FALSE)*VLOOKUP($B$229,Other_regional_data,3,FALSE)</f>
        <v>9.7058097959462045E-9</v>
      </c>
      <c r="E249" s="47">
        <f>('Intermediate calcs'!O24*Other_fmollusc_local+'Intermediate calcs'!P24*Other_fmollusc_regnl)*VLOOKUP(IF(ISBLANK($A249),$B249,$A249),Radionuclide_specific,9,FALSE)*VLOOKUP($B$229,Other_regional_data,4,FALSE)</f>
        <v>6.5384960269808474E-10</v>
      </c>
      <c r="F249" s="39">
        <f t="shared" si="70"/>
        <v>1.4591338849217617E-8</v>
      </c>
      <c r="G249" s="104">
        <f>IF(ISBLANK(A249),'Intermediate calcs'!Q24*VLOOKUP(B249,Radionuclide_specific,8,FALSE)*Other_O_beach,'Intermediate calcs'!Q24*VLOOKUP(A249,Radionuclide_specific,8,FALSE)*Other_O_beach)</f>
        <v>2.7445711826608489E-15</v>
      </c>
      <c r="H249" s="39">
        <f t="shared" si="71"/>
        <v>1.45913415937888E-8</v>
      </c>
    </row>
    <row r="250" spans="1:8">
      <c r="A250" s="4" t="s">
        <v>19</v>
      </c>
      <c r="B250" s="4"/>
      <c r="C250" s="47">
        <f>('Intermediate calcs'!K25*Other_ffish_local+'Intermediate calcs'!L25*Other_ffish_regnl)*VLOOKUP(IF(ISBLANK($A250),$B250,$A250),Radionuclide_specific,9,FALSE)*VLOOKUP($B$229,Other_regional_data,2,FALSE)</f>
        <v>3.8840448560572588E-9</v>
      </c>
      <c r="D250" s="48">
        <f>('Intermediate calcs'!M25*Other_fcrust_local+'Intermediate calcs'!N25*Other_fcrust_regnl)*VLOOKUP(IF(ISBLANK($A250),$B250,$A250),Radionuclide_specific,9,FALSE)*VLOOKUP($B$229,Other_regional_data,3,FALSE)</f>
        <v>8.9087822362808189E-9</v>
      </c>
      <c r="E250" s="47">
        <f>('Intermediate calcs'!O25*Other_fmollusc_local+'Intermediate calcs'!P25*Other_fmollusc_regnl)*VLOOKUP(IF(ISBLANK($A250),$B250,$A250),Radionuclide_specific,9,FALSE)*VLOOKUP($B$229,Other_regional_data,4,FALSE)</f>
        <v>6.0015638552373855E-10</v>
      </c>
      <c r="F250" s="39">
        <f t="shared" si="70"/>
        <v>1.3392983477861817E-8</v>
      </c>
      <c r="G250" s="104">
        <f>IF(ISBLANK(A250),'Intermediate calcs'!Q25*VLOOKUP(B250,Radionuclide_specific,8,FALSE)*Other_O_beach,'Intermediate calcs'!Q25*VLOOKUP(A250,Radionuclide_specific,8,FALSE)*Other_O_beach)</f>
        <v>5.0383816522984996E-13</v>
      </c>
      <c r="H250" s="39">
        <f t="shared" si="71"/>
        <v>1.3393487316027047E-8</v>
      </c>
    </row>
    <row r="251" spans="1:8">
      <c r="A251" s="4" t="s">
        <v>14</v>
      </c>
      <c r="B251" s="4"/>
      <c r="C251" s="47">
        <f>('Intermediate calcs'!K26*Other_ffish_local+'Intermediate calcs'!L26*Other_ffish_regnl)*VLOOKUP(IF(ISBLANK($A251),$B251,$A251),Radionuclide_specific,9,FALSE)*VLOOKUP($B$229,Other_regional_data,2,FALSE)</f>
        <v>4.9527484857671341E-11</v>
      </c>
      <c r="D251" s="48">
        <f>('Intermediate calcs'!M26*Other_fcrust_local+'Intermediate calcs'!N26*Other_fcrust_regnl)*VLOOKUP(IF(ISBLANK($A251),$B251,$A251),Radionuclide_specific,9,FALSE)*VLOOKUP($B$229,Other_regional_data,3,FALSE)</f>
        <v>1.1359608057219104E-11</v>
      </c>
      <c r="E251" s="47">
        <f>('Intermediate calcs'!O26*Other_fmollusc_local+'Intermediate calcs'!P26*Other_fmollusc_regnl)*VLOOKUP(IF(ISBLANK($A251),$B251,$A251),Radionuclide_specific,9,FALSE)*VLOOKUP($B$229,Other_regional_data,4,FALSE)</f>
        <v>7.6526074291306269E-13</v>
      </c>
      <c r="F251" s="39">
        <f t="shared" si="70"/>
        <v>6.1652353657803514E-11</v>
      </c>
      <c r="G251" s="104">
        <f>IF(ISBLANK(A251),'Intermediate calcs'!Q26*VLOOKUP(B251,Radionuclide_specific,8,FALSE)*Other_O_beach,'Intermediate calcs'!Q26*VLOOKUP(A251,Radionuclide_specific,8,FALSE)*Other_O_beach)</f>
        <v>4.1589333886526097E-14</v>
      </c>
      <c r="H251" s="39">
        <f t="shared" si="71"/>
        <v>6.1693942991690044E-11</v>
      </c>
    </row>
    <row r="252" spans="1:8">
      <c r="A252" s="4"/>
      <c r="B252" s="4" t="s">
        <v>24</v>
      </c>
      <c r="C252" s="47">
        <f>('Intermediate calcs'!K27*Other_ffish_local+'Intermediate calcs'!L27*Other_ffish_regnl)*VLOOKUP(IF(ISBLANK($A252),$B252,$A252),Radionuclide_specific,9,FALSE)*VLOOKUP($B$229,Other_regional_data,2,FALSE)</f>
        <v>0</v>
      </c>
      <c r="D252" s="48">
        <f>('Intermediate calcs'!M27*Other_fcrust_local+'Intermediate calcs'!N27*Other_fcrust_regnl)*VLOOKUP(IF(ISBLANK($A252),$B252,$A252),Radionuclide_specific,9,FALSE)*VLOOKUP($B$229,Other_regional_data,3,FALSE)</f>
        <v>0</v>
      </c>
      <c r="E252" s="47">
        <f>('Intermediate calcs'!O27*Other_fmollusc_local+'Intermediate calcs'!P27*Other_fmollusc_regnl)*VLOOKUP(IF(ISBLANK($A252),$B252,$A252),Radionuclide_specific,9,FALSE)*VLOOKUP($B$229,Other_regional_data,4,FALSE)</f>
        <v>0</v>
      </c>
      <c r="F252" s="39">
        <f t="shared" si="70"/>
        <v>0</v>
      </c>
      <c r="G252" s="104">
        <f>IF(ISBLANK(A252),'Intermediate calcs'!Q27*VLOOKUP(B252,Radionuclide_specific,8,FALSE)*Other_O_beach,'Intermediate calcs'!Q27*VLOOKUP(A252,Radionuclide_specific,8,FALSE)*Other_O_beach)</f>
        <v>0</v>
      </c>
      <c r="H252" s="39">
        <f t="shared" si="71"/>
        <v>0</v>
      </c>
    </row>
    <row r="253" spans="1:8">
      <c r="A253" s="4"/>
      <c r="B253" s="4" t="s">
        <v>25</v>
      </c>
      <c r="C253" s="47">
        <f>('Intermediate calcs'!K28*Other_ffish_local+'Intermediate calcs'!L28*Other_ffish_regnl)*VLOOKUP(IF(ISBLANK($A253),$B253,$A253),Radionuclide_specific,9,FALSE)*VLOOKUP($B$229,Other_regional_data,2,FALSE)</f>
        <v>0</v>
      </c>
      <c r="D253" s="48">
        <f>('Intermediate calcs'!M28*Other_fcrust_local+'Intermediate calcs'!N28*Other_fcrust_regnl)*VLOOKUP(IF(ISBLANK($A253),$B253,$A253),Radionuclide_specific,9,FALSE)*VLOOKUP($B$229,Other_regional_data,3,FALSE)</f>
        <v>0</v>
      </c>
      <c r="E253" s="47">
        <f>('Intermediate calcs'!O28*Other_fmollusc_local+'Intermediate calcs'!P28*Other_fmollusc_regnl)*VLOOKUP(IF(ISBLANK($A253),$B253,$A253),Radionuclide_specific,9,FALSE)*VLOOKUP($B$229,Other_regional_data,4,FALSE)</f>
        <v>0</v>
      </c>
      <c r="F253" s="39">
        <f t="shared" si="70"/>
        <v>0</v>
      </c>
      <c r="G253" s="104">
        <f>IF(ISBLANK(A253),'Intermediate calcs'!Q28*VLOOKUP(B253,Radionuclide_specific,8,FALSE)*Other_O_beach,'Intermediate calcs'!Q28*VLOOKUP(A253,Radionuclide_specific,8,FALSE)*Other_O_beach)</f>
        <v>5.8946584526565621E-17</v>
      </c>
      <c r="H253" s="39">
        <f t="shared" si="71"/>
        <v>5.8946584526565621E-17</v>
      </c>
    </row>
    <row r="254" spans="1:8">
      <c r="A254" s="4"/>
      <c r="B254" s="4" t="s">
        <v>26</v>
      </c>
      <c r="C254" s="47">
        <f>('Intermediate calcs'!K29*Other_ffish_local+'Intermediate calcs'!L29*Other_ffish_regnl)*VLOOKUP(IF(ISBLANK($A254),$B254,$A254),Radionuclide_specific,9,FALSE)*VLOOKUP($B$229,Other_regional_data,2,FALSE)</f>
        <v>4.9527484857671339E-14</v>
      </c>
      <c r="D254" s="48">
        <f>('Intermediate calcs'!M29*Other_fcrust_local+'Intermediate calcs'!N29*Other_fcrust_regnl)*VLOOKUP(IF(ISBLANK($A254),$B254,$A254),Radionuclide_specific,9,FALSE)*VLOOKUP($B$229,Other_regional_data,3,FALSE)</f>
        <v>5.111823625748596E-12</v>
      </c>
      <c r="E254" s="47">
        <f>('Intermediate calcs'!O29*Other_fmollusc_local+'Intermediate calcs'!P29*Other_fmollusc_regnl)*VLOOKUP(IF(ISBLANK($A254),$B254,$A254),Radionuclide_specific,9,FALSE)*VLOOKUP($B$229,Other_regional_data,4,FALSE)</f>
        <v>1.913151857282657E-13</v>
      </c>
      <c r="F254" s="39">
        <f t="shared" si="70"/>
        <v>5.3526662963345332E-12</v>
      </c>
      <c r="G254" s="104">
        <f>IF(ISBLANK(A254),'Intermediate calcs'!Q29*VLOOKUP(B254,Radionuclide_specific,8,FALSE)*Other_O_beach,'Intermediate calcs'!Q29*VLOOKUP(A254,Radionuclide_specific,8,FALSE)*Other_O_beach)</f>
        <v>1.6336235896507794E-12</v>
      </c>
      <c r="H254" s="39">
        <f t="shared" si="71"/>
        <v>6.9862898859853128E-12</v>
      </c>
    </row>
    <row r="255" spans="1:8">
      <c r="A255" s="4"/>
      <c r="B255" s="4" t="s">
        <v>27</v>
      </c>
      <c r="C255" s="47">
        <f>('Intermediate calcs'!K30*Other_ffish_local+'Intermediate calcs'!L30*Other_ffish_regnl)*VLOOKUP(IF(ISBLANK($A255),$B255,$A255),Radionuclide_specific,9,FALSE)*VLOOKUP($B$229,Other_regional_data,2,FALSE)</f>
        <v>3.8914452388170335E-15</v>
      </c>
      <c r="D255" s="48">
        <f>('Intermediate calcs'!M30*Other_fcrust_local+'Intermediate calcs'!N30*Other_fcrust_regnl)*VLOOKUP(IF(ISBLANK($A255),$B255,$A255),Radionuclide_specific,9,FALSE)*VLOOKUP($B$229,Other_regional_data,3,FALSE)</f>
        <v>4.462703165336076E-14</v>
      </c>
      <c r="E255" s="47">
        <f>('Intermediate calcs'!O30*Other_fmollusc_local+'Intermediate calcs'!P30*Other_fmollusc_regnl)*VLOOKUP(IF(ISBLANK($A255),$B255,$A255),Radionuclide_specific,9,FALSE)*VLOOKUP($B$229,Other_regional_data,4,FALSE)</f>
        <v>3.0063814900156032E-15</v>
      </c>
      <c r="F255" s="39">
        <f t="shared" si="70"/>
        <v>5.1524858382193397E-14</v>
      </c>
      <c r="G255" s="104">
        <f>IF(ISBLANK(A255),'Intermediate calcs'!Q30*VLOOKUP(B255,Radionuclide_specific,8,FALSE)*Other_O_beach,'Intermediate calcs'!Q30*VLOOKUP(A255,Radionuclide_specific,8,FALSE)*Other_O_beach)</f>
        <v>9.8017415379046758E-12</v>
      </c>
      <c r="H255" s="39">
        <f t="shared" si="71"/>
        <v>9.8532663962868691E-12</v>
      </c>
    </row>
    <row r="256" spans="1:8">
      <c r="A256" s="4"/>
      <c r="B256" s="4" t="s">
        <v>28</v>
      </c>
      <c r="C256" s="47">
        <f>('Intermediate calcs'!K31*Other_ffish_local+'Intermediate calcs'!L31*Other_ffish_regnl)*VLOOKUP(IF(ISBLANK($A256),$B256,$A256),Radionuclide_specific,9,FALSE)*VLOOKUP($B$229,Other_regional_data,2,FALSE)</f>
        <v>0</v>
      </c>
      <c r="D256" s="48">
        <f>('Intermediate calcs'!M31*Other_fcrust_local+'Intermediate calcs'!N31*Other_fcrust_regnl)*VLOOKUP(IF(ISBLANK($A256),$B256,$A256),Radionuclide_specific,9,FALSE)*VLOOKUP($B$229,Other_regional_data,3,FALSE)</f>
        <v>0</v>
      </c>
      <c r="E256" s="47">
        <f>('Intermediate calcs'!O31*Other_fmollusc_local+'Intermediate calcs'!P31*Other_fmollusc_regnl)*VLOOKUP(IF(ISBLANK($A256),$B256,$A256),Radionuclide_specific,9,FALSE)*VLOOKUP($B$229,Other_regional_data,4,FALSE)</f>
        <v>0</v>
      </c>
      <c r="F256" s="39">
        <f t="shared" si="70"/>
        <v>0</v>
      </c>
      <c r="G256" s="104">
        <f>IF(ISBLANK(A256),'Intermediate calcs'!Q31*VLOOKUP(B256,Radionuclide_specific,8,FALSE)*Other_O_beach,'Intermediate calcs'!Q31*VLOOKUP(A256,Radionuclide_specific,8,FALSE)*Other_O_beach)</f>
        <v>5.3977646108044501E-16</v>
      </c>
      <c r="H256" s="39">
        <f t="shared" si="71"/>
        <v>5.3977646108044501E-16</v>
      </c>
    </row>
    <row r="257" spans="1:8">
      <c r="A257" s="4"/>
      <c r="B257" s="4" t="s">
        <v>22</v>
      </c>
      <c r="C257" s="47">
        <f>('Intermediate calcs'!K32*Other_ffish_local+'Intermediate calcs'!L32*Other_ffish_regnl)*VLOOKUP(IF(ISBLANK($A257),$B257,$A257),Radionuclide_specific,9,FALSE)*VLOOKUP($B$229,Other_regional_data,2,FALSE)</f>
        <v>2.44099746798523E-10</v>
      </c>
      <c r="D257" s="48">
        <f>('Intermediate calcs'!M32*Other_fcrust_local+'Intermediate calcs'!N32*Other_fcrust_regnl)*VLOOKUP(IF(ISBLANK($A257),$B257,$A257),Radionuclide_specific,9,FALSE)*VLOOKUP($B$229,Other_regional_data,3,FALSE)</f>
        <v>2.5193987869760935E-8</v>
      </c>
      <c r="E257" s="47">
        <f>('Intermediate calcs'!O32*Other_fmollusc_local+'Intermediate calcs'!P32*Other_fmollusc_regnl)*VLOOKUP(IF(ISBLANK($A257),$B257,$A257),Radionuclide_specific,9,FALSE)*VLOOKUP($B$229,Other_regional_data,4,FALSE)</f>
        <v>9.4291055823216657E-10</v>
      </c>
      <c r="F257" s="39">
        <f t="shared" si="70"/>
        <v>2.6380998174791624E-8</v>
      </c>
      <c r="G257" s="104">
        <f>IF(ISBLANK(A257),'Intermediate calcs'!Q32*VLOOKUP(B257,Radionuclide_specific,8,FALSE)*Other_O_beach,'Intermediate calcs'!Q32*VLOOKUP(A257,Radionuclide_specific,8,FALSE)*Other_O_beach)</f>
        <v>1.4498409358150668E-14</v>
      </c>
      <c r="H257" s="39">
        <f t="shared" si="71"/>
        <v>2.6381012673200982E-8</v>
      </c>
    </row>
    <row r="258" spans="1:8">
      <c r="A258" s="4"/>
      <c r="B258" s="4" t="s">
        <v>23</v>
      </c>
      <c r="C258" s="47">
        <f>('Intermediate calcs'!K33*Other_ffish_local+'Intermediate calcs'!L33*Other_ffish_regnl)*VLOOKUP(IF(ISBLANK($A258),$B258,$A258),Radionuclide_specific,9,FALSE)*VLOOKUP($B$229,Other_regional_data,2,FALSE)</f>
        <v>4.5989807367837678E-14</v>
      </c>
      <c r="D258" s="48">
        <f>('Intermediate calcs'!M33*Other_fcrust_local+'Intermediate calcs'!N33*Other_fcrust_regnl)*VLOOKUP(IF(ISBLANK($A258),$B258,$A258),Radionuclide_specific,9,FALSE)*VLOOKUP($B$229,Other_regional_data,3,FALSE)</f>
        <v>5.2741037408517266E-13</v>
      </c>
      <c r="E258" s="47">
        <f>('Intermediate calcs'!O33*Other_fmollusc_local+'Intermediate calcs'!P33*Other_fmollusc_regnl)*VLOOKUP(IF(ISBLANK($A258),$B258,$A258),Radionuclide_specific,9,FALSE)*VLOOKUP($B$229,Other_regional_data,4,FALSE)</f>
        <v>3.5529963063820767E-14</v>
      </c>
      <c r="F258" s="39">
        <f t="shared" si="70"/>
        <v>6.0893014451683106E-13</v>
      </c>
      <c r="G258" s="104">
        <f>IF(ISBLANK(A258),'Intermediate calcs'!Q33*VLOOKUP(B258,Radionuclide_specific,8,FALSE)*Other_O_beach,'Intermediate calcs'!Q33*VLOOKUP(A258,Radionuclide_specific,8,FALSE)*Other_O_beach)</f>
        <v>2.3891744998642649E-13</v>
      </c>
      <c r="H258" s="39">
        <f t="shared" si="71"/>
        <v>8.478475945032575E-13</v>
      </c>
    </row>
    <row r="259" spans="1:8">
      <c r="A259" s="4"/>
      <c r="B259" s="4" t="s">
        <v>19</v>
      </c>
      <c r="C259" s="47">
        <f>('Intermediate calcs'!K34*Other_ffish_local+'Intermediate calcs'!L34*Other_ffish_regnl)*VLOOKUP(IF(ISBLANK($A259),$B259,$A259),Radionuclide_specific,9,FALSE)*VLOOKUP($B$229,Other_regional_data,2,FALSE)</f>
        <v>4.2452129878004006E-9</v>
      </c>
      <c r="D259" s="48">
        <f>('Intermediate calcs'!M34*Other_fcrust_local+'Intermediate calcs'!N34*Other_fcrust_regnl)*VLOOKUP(IF(ISBLANK($A259),$B259,$A259),Radionuclide_specific,9,FALSE)*VLOOKUP($B$229,Other_regional_data,3,FALSE)</f>
        <v>9.7368069061878018E-9</v>
      </c>
      <c r="E259" s="47">
        <f>('Intermediate calcs'!O34*Other_fmollusc_local+'Intermediate calcs'!P34*Other_fmollusc_regnl)*VLOOKUP(IF(ISBLANK($A259),$B259,$A259),Radionuclide_specific,9,FALSE)*VLOOKUP($B$229,Other_regional_data,4,FALSE)</f>
        <v>6.5593777963976796E-10</v>
      </c>
      <c r="F259" s="39">
        <f t="shared" si="70"/>
        <v>1.463795767362797E-8</v>
      </c>
      <c r="G259" s="104">
        <f>IF(ISBLANK(A259),'Intermediate calcs'!Q34*VLOOKUP(B259,Radionuclide_specific,8,FALSE)*Other_O_beach,'Intermediate calcs'!Q34*VLOOKUP(A259,Radionuclide_specific,8,FALSE)*Other_O_beach)</f>
        <v>5.5066728501145031E-17</v>
      </c>
      <c r="H259" s="39">
        <f t="shared" si="71"/>
        <v>1.4637957728694698E-8</v>
      </c>
    </row>
    <row r="260" spans="1:8">
      <c r="A260" s="4" t="s">
        <v>133</v>
      </c>
      <c r="B260" s="4"/>
      <c r="C260" s="47">
        <f>('Intermediate calcs'!K35*Other_ffish_local+'Intermediate calcs'!L35*Other_ffish_regnl)*VLOOKUP(IF(ISBLANK($A260),$B260,$A260),Radionuclide_specific,9,FALSE)*VLOOKUP($B$229,Other_regional_data,2,FALSE)</f>
        <v>2.2248195334455035E-10</v>
      </c>
      <c r="D260" s="48">
        <f>('Intermediate calcs'!M35*Other_fcrust_local+'Intermediate calcs'!N35*Other_fcrust_regnl)*VLOOKUP(IF(ISBLANK($A260),$B260,$A260),Radionuclide_specific,9,FALSE)*VLOOKUP($B$229,Other_regional_data,3,FALSE)</f>
        <v>8.5047478088084096E-11</v>
      </c>
      <c r="E260" s="47">
        <f>('Intermediate calcs'!O35*Other_fmollusc_local+'Intermediate calcs'!P35*Other_fmollusc_regnl)*VLOOKUP(IF(ISBLANK($A260),$B260,$A260),Radionuclide_specific,9,FALSE)*VLOOKUP($B$229,Other_regional_data,4,FALSE)</f>
        <v>5.729378684259152E-12</v>
      </c>
      <c r="F260" s="39">
        <f t="shared" ref="F260" si="80">SUM(C260:E260)</f>
        <v>3.1325881011689358E-10</v>
      </c>
      <c r="G260" s="104">
        <f>IF(ISBLANK(A260),'Intermediate calcs'!Q35*VLOOKUP(B260,Radionuclide_specific,8,FALSE)*Other_O_beach,'Intermediate calcs'!Q35*VLOOKUP(A260,Radionuclide_specific,8,FALSE)*Other_O_beach)</f>
        <v>6.4924449402711186E-12</v>
      </c>
      <c r="H260" s="39">
        <f t="shared" ref="H260" si="81">F260+G260</f>
        <v>3.1975125505716471E-10</v>
      </c>
    </row>
    <row r="261" spans="1:8">
      <c r="A261" s="4" t="s">
        <v>20</v>
      </c>
      <c r="B261" s="4"/>
      <c r="C261" s="47">
        <f>('Intermediate calcs'!K36*Other_ffish_local+'Intermediate calcs'!L36*Other_ffish_regnl)*VLOOKUP(IF(ISBLANK($A261),$B261,$A261),Radionuclide_specific,9,FALSE)*VLOOKUP($B$229,Other_regional_data,2,FALSE)</f>
        <v>2.4367082033062014E-10</v>
      </c>
      <c r="D261" s="48">
        <f>('Intermediate calcs'!M36*Other_fcrust_local+'Intermediate calcs'!N36*Other_fcrust_regnl)*VLOOKUP(IF(ISBLANK($A261),$B261,$A261),Radionuclide_specific,9,FALSE)*VLOOKUP($B$229,Other_regional_data,3,FALSE)</f>
        <v>9.31472797265408E-11</v>
      </c>
      <c r="E261" s="47">
        <f>('Intermediate calcs'!O36*Other_fmollusc_local+'Intermediate calcs'!P36*Other_fmollusc_regnl)*VLOOKUP(IF(ISBLANK($A261),$B261,$A261),Radionuclide_specific,9,FALSE)*VLOOKUP($B$229,Other_regional_data,4,FALSE)</f>
        <v>6.2750366143630575E-12</v>
      </c>
      <c r="F261" s="39">
        <f t="shared" si="70"/>
        <v>3.4309313667152404E-10</v>
      </c>
      <c r="G261" s="104">
        <f>IF(ISBLANK(A261),'Intermediate calcs'!Q36*VLOOKUP(B261,Radionuclide_specific,8,FALSE)*Other_O_beach,'Intermediate calcs'!Q36*VLOOKUP(A261,Radionuclide_specific,8,FALSE)*Other_O_beach)</f>
        <v>4.6374627537143232E-12</v>
      </c>
      <c r="H261" s="39">
        <f t="shared" si="71"/>
        <v>3.4773059942523834E-10</v>
      </c>
    </row>
    <row r="262" spans="1:8">
      <c r="A262" s="4"/>
      <c r="B262" s="4" t="s">
        <v>29</v>
      </c>
      <c r="C262" s="47">
        <f>('Intermediate calcs'!K37*Other_ffish_local+'Intermediate calcs'!L37*Other_ffish_regnl)*VLOOKUP(IF(ISBLANK($A262),$B262,$A262),Radionuclide_specific,9,FALSE)*VLOOKUP($B$229,Other_regional_data,2,FALSE)</f>
        <v>1.218354101653101E-10</v>
      </c>
      <c r="D262" s="48">
        <f>('Intermediate calcs'!M37*Other_fcrust_local+'Intermediate calcs'!N37*Other_fcrust_regnl)*VLOOKUP(IF(ISBLANK($A262),$B262,$A262),Radionuclide_specific,9,FALSE)*VLOOKUP($B$229,Other_regional_data,3,FALSE)</f>
        <v>2.7944183917962238E-11</v>
      </c>
      <c r="E262" s="47">
        <f>('Intermediate calcs'!O37*Other_fmollusc_local+'Intermediate calcs'!P37*Other_fmollusc_regnl)*VLOOKUP(IF(ISBLANK($A262),$B262,$A262),Radionuclide_specific,9,FALSE)*VLOOKUP($B$229,Other_regional_data,4,FALSE)</f>
        <v>1.8825109843089169E-12</v>
      </c>
      <c r="F262" s="39">
        <f t="shared" si="70"/>
        <v>1.5166210506758124E-10</v>
      </c>
      <c r="G262" s="104">
        <f>IF(ISBLANK(A262),'Intermediate calcs'!Q37*VLOOKUP(B262,Radionuclide_specific,8,FALSE)*Other_O_beach,'Intermediate calcs'!Q37*VLOOKUP(A262,Radionuclide_specific,8,FALSE)*Other_O_beach)</f>
        <v>0</v>
      </c>
      <c r="H262" s="39">
        <f t="shared" si="71"/>
        <v>1.5166210506758124E-10</v>
      </c>
    </row>
    <row r="263" spans="1:8">
      <c r="A263" s="4"/>
      <c r="B263" s="4" t="s">
        <v>69</v>
      </c>
      <c r="C263" s="47">
        <f>('Intermediate calcs'!K38*Other_ffish_local+'Intermediate calcs'!L38*Other_ffish_regnl)*VLOOKUP(IF(ISBLANK($A263),$B263,$A263),Radionuclide_specific,9,FALSE)*VLOOKUP($B$229,Other_regional_data,2,FALSE)</f>
        <v>3.7963207515277784E-14</v>
      </c>
      <c r="D263" s="48">
        <f>('Intermediate calcs'!M38*Other_fcrust_local+'Intermediate calcs'!N38*Other_fcrust_regnl)*VLOOKUP(IF(ISBLANK($A263),$B263,$A263),Radionuclide_specific,9,FALSE)*VLOOKUP($B$229,Other_regional_data,3,FALSE)</f>
        <v>1.7414491427135888E-13</v>
      </c>
      <c r="E263" s="47">
        <f>('Intermediate calcs'!O38*Other_fmollusc_local+'Intermediate calcs'!P38*Other_fmollusc_regnl)*VLOOKUP(IF(ISBLANK($A263),$B263,$A263),Radionuclide_specific,9,FALSE)*VLOOKUP($B$229,Other_regional_data,4,FALSE)</f>
        <v>1.1731590192070064E-14</v>
      </c>
      <c r="F263" s="39">
        <f t="shared" si="70"/>
        <v>2.2383971197870672E-13</v>
      </c>
      <c r="G263" s="104">
        <f>IF(ISBLANK(A263),'Intermediate calcs'!Q38*VLOOKUP(B263,Radionuclide_specific,8,FALSE)*Other_O_beach,'Intermediate calcs'!Q38*VLOOKUP(A263,Radionuclide_specific,8,FALSE)*Other_O_beach)</f>
        <v>9.5705000565664827E-9</v>
      </c>
      <c r="H263" s="39">
        <f t="shared" si="71"/>
        <v>9.5707238962784613E-9</v>
      </c>
    </row>
    <row r="264" spans="1:8">
      <c r="A264" s="4"/>
      <c r="B264" s="4" t="s">
        <v>70</v>
      </c>
      <c r="C264" s="47">
        <f>('Intermediate calcs'!K39*Other_ffish_local+'Intermediate calcs'!L39*Other_ffish_regnl)*VLOOKUP(IF(ISBLANK($A264),$B264,$A264),Radionuclide_specific,9,FALSE)*VLOOKUP($B$229,Other_regional_data,2,FALSE)</f>
        <v>7.627956114697674E-11</v>
      </c>
      <c r="D264" s="48">
        <f>('Intermediate calcs'!M39*Other_fcrust_local+'Intermediate calcs'!N39*Other_fcrust_regnl)*VLOOKUP(IF(ISBLANK($A264),$B264,$A264),Radionuclide_specific,9,FALSE)*VLOOKUP($B$229,Other_regional_data,3,FALSE)</f>
        <v>2.9159148436134512E-11</v>
      </c>
      <c r="E264" s="47">
        <f>('Intermediate calcs'!O39*Other_fmollusc_local+'Intermediate calcs'!P39*Other_fmollusc_regnl)*VLOOKUP(IF(ISBLANK($A264),$B264,$A264),Radionuclide_specific,9,FALSE)*VLOOKUP($B$229,Other_regional_data,4,FALSE)</f>
        <v>1.9643592879745221E-12</v>
      </c>
      <c r="F264" s="39">
        <f t="shared" si="70"/>
        <v>1.0740306887108577E-10</v>
      </c>
      <c r="G264" s="104">
        <f>IF(ISBLANK(A264),'Intermediate calcs'!Q39*VLOOKUP(B264,Radionuclide_specific,8,FALSE)*Other_O_beach,'Intermediate calcs'!Q39*VLOOKUP(A264,Radionuclide_specific,8,FALSE)*Other_O_beach)</f>
        <v>2.1709441022882435E-11</v>
      </c>
      <c r="H264" s="39">
        <f t="shared" si="71"/>
        <v>1.2911250989396821E-10</v>
      </c>
    </row>
    <row r="265" spans="1:8">
      <c r="A265" s="4"/>
      <c r="B265" s="4" t="s">
        <v>71</v>
      </c>
      <c r="C265" s="47">
        <f>('Intermediate calcs'!K40*Other_ffish_local+'Intermediate calcs'!L40*Other_ffish_regnl)*VLOOKUP(IF(ISBLANK($A265),$B265,$A265),Radionuclide_specific,9,FALSE)*VLOOKUP($B$229,Other_regional_data,2,FALSE)</f>
        <v>2.1188766985271319E-12</v>
      </c>
      <c r="D265" s="48">
        <f>('Intermediate calcs'!M40*Other_fcrust_local+'Intermediate calcs'!N40*Other_fcrust_regnl)*VLOOKUP(IF(ISBLANK($A265),$B265,$A265),Radionuclide_specific,9,FALSE)*VLOOKUP($B$229,Other_regional_data,3,FALSE)</f>
        <v>2.1869361327100886E-10</v>
      </c>
      <c r="E265" s="47">
        <f>('Intermediate calcs'!O40*Other_fmollusc_local+'Intermediate calcs'!P40*Other_fmollusc_regnl)*VLOOKUP(IF(ISBLANK($A265),$B265,$A265),Radionuclide_specific,9,FALSE)*VLOOKUP($B$229,Other_regional_data,4,FALSE)</f>
        <v>8.1848303665605107E-12</v>
      </c>
      <c r="F265" s="39">
        <f t="shared" si="70"/>
        <v>2.289973203360965E-10</v>
      </c>
      <c r="G265" s="104">
        <f>IF(ISBLANK(A265),'Intermediate calcs'!Q40*VLOOKUP(B265,Radionuclide_specific,8,FALSE)*Other_O_beach,'Intermediate calcs'!Q40*VLOOKUP(A265,Radionuclide_specific,8,FALSE)*Other_O_beach)</f>
        <v>1.3759504873657882E-9</v>
      </c>
      <c r="H265" s="39">
        <f t="shared" si="71"/>
        <v>1.6049478077018847E-9</v>
      </c>
    </row>
    <row r="266" spans="1:8">
      <c r="A266" s="4" t="s">
        <v>72</v>
      </c>
      <c r="B266" s="4"/>
      <c r="C266" s="47">
        <f>('Intermediate calcs'!K41*Other_ffish_local+'Intermediate calcs'!L41*Other_ffish_regnl)*VLOOKUP(IF(ISBLANK($A266),$B266,$A266),Radionuclide_specific,9,FALSE)*VLOOKUP($B$229,Other_regional_data,2,FALSE)</f>
        <v>8.6700770780201257E-14</v>
      </c>
      <c r="D266" s="48">
        <f>('Intermediate calcs'!M41*Other_fcrust_local+'Intermediate calcs'!N41*Other_fcrust_regnl)*VLOOKUP(IF(ISBLANK($A266),$B266,$A266),Radionuclide_specific,9,FALSE)*VLOOKUP($B$229,Other_regional_data,3,FALSE)</f>
        <v>1.9885660444608065E-13</v>
      </c>
      <c r="E266" s="47">
        <f>('Intermediate calcs'!O41*Other_fmollusc_local+'Intermediate calcs'!P41*Other_fmollusc_regnl)*VLOOKUP(IF(ISBLANK($A266),$B266,$A266),Radionuclide_specific,9,FALSE)*VLOOKUP($B$229,Other_regional_data,4,FALSE)</f>
        <v>4.0189014995513102E-14</v>
      </c>
      <c r="F266" s="39">
        <f t="shared" ref="F266" si="82">SUM(C266:E266)</f>
        <v>3.2574639022179503E-13</v>
      </c>
      <c r="G266" s="104">
        <f>IF(ISBLANK(A266),'Intermediate calcs'!Q41*VLOOKUP(B266,Radionuclide_specific,8,FALSE)*Other_O_beach,'Intermediate calcs'!Q41*VLOOKUP(A266,Radionuclide_specific,8,FALSE)*Other_O_beach)</f>
        <v>1.9950188261648348E-15</v>
      </c>
      <c r="H266" s="39">
        <f t="shared" ref="H266" si="83">F266+G266</f>
        <v>3.2774140904795986E-13</v>
      </c>
    </row>
    <row r="267" spans="1:8" s="106" customFormat="1">
      <c r="A267" s="76" t="s">
        <v>30</v>
      </c>
      <c r="B267" s="76"/>
      <c r="C267" s="77">
        <f>('Intermediate calcs'!K42*Other_ffish_local+'Intermediate calcs'!L42*Other_ffish_regnl)*VLOOKUP(IF(ISBLANK($A267),$B267,$A267),Radionuclide_specific,9,FALSE)*VLOOKUP($B$229,Other_regional_data,2,FALSE)</f>
        <v>7.9623168181585472E-14</v>
      </c>
      <c r="D267" s="78">
        <f>('Intermediate calcs'!M42*Other_fcrust_local+'Intermediate calcs'!N42*Other_fcrust_regnl)*VLOOKUP(IF(ISBLANK($A267),$B267,$A267),Radionuclide_specific,9,FALSE)*VLOOKUP($B$229,Other_regional_data,3,FALSE)</f>
        <v>1.8262343823061672E-13</v>
      </c>
      <c r="E267" s="77">
        <f>('Intermediate calcs'!O42*Other_fmollusc_local+'Intermediate calcs'!P42*Other_fmollusc_regnl)*VLOOKUP(IF(ISBLANK($A267),$B267,$A267),Radionuclide_specific,9,FALSE)*VLOOKUP($B$229,Other_regional_data,4,FALSE)</f>
        <v>3.690828432893456E-14</v>
      </c>
      <c r="F267" s="79">
        <f t="shared" si="70"/>
        <v>2.9915489074113677E-13</v>
      </c>
      <c r="G267" s="104">
        <f>IF(ISBLANK(A267),'Intermediate calcs'!Q42*VLOOKUP(B267,Radionuclide_specific,8,FALSE)*Other_O_beach,'Intermediate calcs'!Q42*VLOOKUP(A267,Radionuclide_specific,8,FALSE)*Other_O_beach)</f>
        <v>1.4400905862446933E-15</v>
      </c>
      <c r="H267" s="79">
        <f t="shared" si="71"/>
        <v>3.0059498132738146E-13</v>
      </c>
    </row>
    <row r="268" spans="1:8">
      <c r="A268" s="4"/>
      <c r="B268" s="4" t="s">
        <v>31</v>
      </c>
      <c r="C268" s="47">
        <f>('Intermediate calcs'!K43*Other_ffish_local+'Intermediate calcs'!L43*Other_ffish_regnl)*VLOOKUP(IF(ISBLANK($A268),$B268,$A268),Radionuclide_specific,9,FALSE)*VLOOKUP($B$229,Other_regional_data,2,FALSE)</f>
        <v>3.6095836242318741E-12</v>
      </c>
      <c r="D268" s="48">
        <f>('Intermediate calcs'!M43*Other_fcrust_local+'Intermediate calcs'!N43*Other_fcrust_regnl)*VLOOKUP(IF(ISBLANK($A268),$B268,$A268),Radionuclide_specific,9,FALSE)*VLOOKUP($B$229,Other_regional_data,3,FALSE)</f>
        <v>1.3798215332979929E-12</v>
      </c>
      <c r="E268" s="47">
        <f>('Intermediate calcs'!O43*Other_fmollusc_local+'Intermediate calcs'!P43*Other_fmollusc_regnl)*VLOOKUP(IF(ISBLANK($A268),$B268,$A268),Radionuclide_specific,9,FALSE)*VLOOKUP($B$229,Other_regional_data,4,FALSE)</f>
        <v>9.2954197569168538E-14</v>
      </c>
      <c r="F268" s="39">
        <f t="shared" si="70"/>
        <v>5.0823593550990355E-12</v>
      </c>
      <c r="G268" s="104">
        <f>IF(ISBLANK(A268),'Intermediate calcs'!Q43*VLOOKUP(B268,Radionuclide_specific,8,FALSE)*Other_O_beach,'Intermediate calcs'!Q43*VLOOKUP(A268,Radionuclide_specific,8,FALSE)*Other_O_beach)</f>
        <v>2.5499476337997049E-14</v>
      </c>
      <c r="H268" s="39">
        <f t="shared" si="71"/>
        <v>5.1078588314370328E-12</v>
      </c>
    </row>
    <row r="269" spans="1:8">
      <c r="A269" s="4"/>
      <c r="B269" s="4" t="s">
        <v>32</v>
      </c>
      <c r="C269" s="47">
        <f>('Intermediate calcs'!K44*Other_ffish_local+'Intermediate calcs'!L44*Other_ffish_regnl)*VLOOKUP(IF(ISBLANK($A269),$B269,$A269),Radionuclide_specific,9,FALSE)*VLOOKUP($B$229,Other_regional_data,2,FALSE)</f>
        <v>0</v>
      </c>
      <c r="D269" s="48">
        <f>('Intermediate calcs'!M44*Other_fcrust_local+'Intermediate calcs'!N44*Other_fcrust_regnl)*VLOOKUP(IF(ISBLANK($A269),$B269,$A269),Radionuclide_specific,9,FALSE)*VLOOKUP($B$229,Other_regional_data,3,FALSE)</f>
        <v>0</v>
      </c>
      <c r="E269" s="47">
        <f>('Intermediate calcs'!O44*Other_fmollusc_local+'Intermediate calcs'!P44*Other_fmollusc_regnl)*VLOOKUP(IF(ISBLANK($A269),$B269,$A269),Radionuclide_specific,9,FALSE)*VLOOKUP($B$229,Other_regional_data,4,FALSE)</f>
        <v>0</v>
      </c>
      <c r="F269" s="39">
        <f t="shared" si="70"/>
        <v>0</v>
      </c>
      <c r="G269" s="104">
        <f>IF(ISBLANK(A269),'Intermediate calcs'!Q44*VLOOKUP(B269,Radionuclide_specific,8,FALSE)*Other_O_beach,'Intermediate calcs'!Q44*VLOOKUP(A269,Radionuclide_specific,8,FALSE)*Other_O_beach)</f>
        <v>3.6768270287098558E-13</v>
      </c>
      <c r="H269" s="39">
        <f t="shared" si="71"/>
        <v>3.6768270287098558E-13</v>
      </c>
    </row>
    <row r="270" spans="1:8" s="106" customFormat="1">
      <c r="A270" s="76" t="s">
        <v>13</v>
      </c>
      <c r="B270" s="80"/>
      <c r="C270" s="77">
        <f>('Intermediate calcs'!K45*Other_ffish_local+'Intermediate calcs'!L45*Other_ffish_regnl)*VLOOKUP(IF(ISBLANK($A270),$B270,$A270),Radionuclide_specific,9,FALSE)*VLOOKUP($B$229,Other_regional_data,2,FALSE)</f>
        <v>4.4148343280267678E-11</v>
      </c>
      <c r="D270" s="78">
        <f>('Intermediate calcs'!M45*Other_fcrust_local+'Intermediate calcs'!N45*Other_fcrust_regnl)*VLOOKUP(IF(ISBLANK($A270),$B270,$A270),Radionuclide_specific,9,FALSE)*VLOOKUP($B$229,Other_regional_data,3,FALSE)</f>
        <v>2.025170039353833E-11</v>
      </c>
      <c r="E270" s="77">
        <f>('Intermediate calcs'!O45*Other_fmollusc_local+'Intermediate calcs'!P45*Other_fmollusc_regnl)*VLOOKUP(IF(ISBLANK($A270),$B270,$A270),Radionuclide_specific,9,FALSE)*VLOOKUP($B$229,Other_regional_data,4,FALSE)</f>
        <v>2.0464391742674963E-11</v>
      </c>
      <c r="F270" s="79">
        <f t="shared" si="70"/>
        <v>8.4864435416480979E-11</v>
      </c>
      <c r="G270" s="104">
        <f>IF(ISBLANK(A270),'Intermediate calcs'!Q45*VLOOKUP(B270,Radionuclide_specific,8,FALSE)*Other_O_beach,'Intermediate calcs'!Q45*VLOOKUP(A270,Radionuclide_specific,8,FALSE)*Other_O_beach)</f>
        <v>9.649732454036247E-14</v>
      </c>
      <c r="H270" s="79">
        <f t="shared" si="71"/>
        <v>8.4960932741021343E-11</v>
      </c>
    </row>
    <row r="271" spans="1:8">
      <c r="A271" t="s">
        <v>18</v>
      </c>
      <c r="C271" s="47">
        <f>('Intermediate calcs'!K46*Other_ffish_local+'Intermediate calcs'!L46*Other_ffish_regnl)*VLOOKUP(IF(ISBLANK($A271),$B271,$A271),Radionuclide_specific,9,FALSE)*VLOOKUP($B$229,Other_regional_data,2,FALSE)</f>
        <v>4.414817347717945E-11</v>
      </c>
      <c r="D271" s="48">
        <f>('Intermediate calcs'!M46*Other_fcrust_local+'Intermediate calcs'!N46*Other_fcrust_regnl)*VLOOKUP(IF(ISBLANK($A271),$B271,$A271),Radionuclide_specific,9,FALSE)*VLOOKUP($B$229,Other_regional_data,3,FALSE)</f>
        <v>2.025162259494952E-11</v>
      </c>
      <c r="E271" s="47">
        <f>('Intermediate calcs'!O46*Other_fmollusc_local+'Intermediate calcs'!P46*Other_fmollusc_regnl)*VLOOKUP(IF(ISBLANK($A271),$B271,$A271),Radionuclide_specific,9,FALSE)*VLOOKUP($B$229,Other_regional_data,4,FALSE)</f>
        <v>2.0464313127014673E-11</v>
      </c>
      <c r="F271" s="39">
        <f t="shared" si="70"/>
        <v>8.4864109199143647E-11</v>
      </c>
      <c r="G271" s="104">
        <f>IF(ISBLANK(A271),'Intermediate calcs'!Q46*VLOOKUP(B271,Radionuclide_specific,8,FALSE)*Other_O_beach,'Intermediate calcs'!Q46*VLOOKUP(A271,Radionuclide_specific,8,FALSE)*Other_O_beach)</f>
        <v>2.0420658188930991E-13</v>
      </c>
      <c r="H271" s="39">
        <f t="shared" si="71"/>
        <v>8.5068315781032956E-11</v>
      </c>
    </row>
    <row r="272" spans="1:8">
      <c r="A272" t="s">
        <v>9</v>
      </c>
      <c r="C272" s="47">
        <f>('Intermediate calcs'!K47*Other_ffish_local+'Intermediate calcs'!L47*Other_ffish_regnl)*VLOOKUP(IF(ISBLANK($A272),$B272,$A272),Radionuclide_specific,9,FALSE)*VLOOKUP($B$229,Other_regional_data,2,FALSE)</f>
        <v>3.5311886561993942E-11</v>
      </c>
      <c r="D272" s="48">
        <f>('Intermediate calcs'!M47*Other_fcrust_local+'Intermediate calcs'!N47*Other_fcrust_regnl)*VLOOKUP(IF(ISBLANK($A272),$B272,$A272),Radionuclide_specific,9,FALSE)*VLOOKUP($B$229,Other_regional_data,3,FALSE)</f>
        <v>3.239652589869341E-11</v>
      </c>
      <c r="E272" s="47">
        <f>('Intermediate calcs'!O47*Other_fmollusc_local+'Intermediate calcs'!P47*Other_fmollusc_regnl)*VLOOKUP(IF(ISBLANK($A272),$B272,$A272),Radionuclide_specific,9,FALSE)*VLOOKUP($B$229,Other_regional_data,4,FALSE)</f>
        <v>5.456127832967144E-12</v>
      </c>
      <c r="F272" s="39">
        <f t="shared" si="70"/>
        <v>7.31645402936545E-11</v>
      </c>
      <c r="G272" s="104">
        <f>IF(ISBLANK(A272),'Intermediate calcs'!Q47*VLOOKUP(B272,Radionuclide_specific,8,FALSE)*Other_O_beach,'Intermediate calcs'!Q47*VLOOKUP(A272,Radionuclide_specific,8,FALSE)*Other_O_beach)</f>
        <v>1.5830688848631515E-10</v>
      </c>
      <c r="H272" s="39">
        <f t="shared" si="71"/>
        <v>2.3147142877996964E-10</v>
      </c>
    </row>
  </sheetData>
  <mergeCells count="6">
    <mergeCell ref="C4:E4"/>
    <mergeCell ref="C139:E139"/>
    <mergeCell ref="C184:E184"/>
    <mergeCell ref="C229:E229"/>
    <mergeCell ref="C94:E94"/>
    <mergeCell ref="C49:E49"/>
  </mergeCells>
  <hyperlinks>
    <hyperlink ref="A2" location="Status!A1" display="Back to Status tab"/>
  </hyperlinks>
  <pageMargins left="0.25" right="0.25" top="0.75" bottom="0.75" header="0.3" footer="0.3"/>
  <pageSetup paperSize="9" orientation="portrait" r:id="rId1"/>
  <headerFooter>
    <oddHeader>&amp;CANNEX A: METHODOLOGY FOR ESTIMATING PUBLIC EXPOSURES DUE TO RADIOACTIVE DISCHARGES</oddHeader>
    <oddFooter>&amp;L&amp;F#&amp;A&amp;CPage &amp;P of &amp;N&amp;RUNSCEAR 2016 Report</oddFooter>
  </headerFooter>
  <rowBreaks count="5" manualBreakCount="5">
    <brk id="48" max="16383" man="1"/>
    <brk id="93" max="16383" man="1"/>
    <brk id="138" max="16383" man="1"/>
    <brk id="183" max="16383" man="1"/>
    <brk id="22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J317"/>
  <sheetViews>
    <sheetView zoomScaleNormal="100" workbookViewId="0">
      <pane xSplit="2" ySplit="2" topLeftCell="C3" activePane="bottomRight" state="frozen"/>
      <selection pane="topRight" activeCell="C1" sqref="C1"/>
      <selection pane="bottomLeft" activeCell="A3" sqref="A3"/>
      <selection pane="bottomRight"/>
    </sheetView>
  </sheetViews>
  <sheetFormatPr defaultRowHeight="11.25"/>
  <cols>
    <col min="1" max="1" width="15" customWidth="1"/>
    <col min="2" max="2" width="30.1640625" customWidth="1"/>
    <col min="3" max="10" width="12.83203125" customWidth="1"/>
    <col min="11" max="11" width="9.33203125" style="2" customWidth="1"/>
    <col min="12" max="16384" width="9.33203125" style="2"/>
  </cols>
  <sheetData>
    <row r="1" spans="1:10" ht="18.75">
      <c r="A1" s="1" t="s">
        <v>209</v>
      </c>
      <c r="B1" s="1"/>
    </row>
    <row r="2" spans="1:10">
      <c r="A2" s="3" t="s">
        <v>16</v>
      </c>
      <c r="B2" s="3"/>
      <c r="C2" s="3"/>
    </row>
    <row r="4" spans="1:10" s="107" customFormat="1" ht="12.75" customHeight="1">
      <c r="A4" s="44" t="s">
        <v>248</v>
      </c>
      <c r="B4" s="44" t="s">
        <v>52</v>
      </c>
      <c r="C4" s="121" t="s">
        <v>208</v>
      </c>
      <c r="D4" s="121"/>
      <c r="E4" s="121"/>
      <c r="F4" s="121"/>
      <c r="G4" s="121" t="s">
        <v>211</v>
      </c>
      <c r="H4" s="121"/>
      <c r="I4" s="121"/>
      <c r="J4" s="121"/>
    </row>
    <row r="5" spans="1:10" s="29" customFormat="1" ht="25.5" customHeight="1">
      <c r="A5" s="26" t="s">
        <v>77</v>
      </c>
      <c r="B5" s="26" t="s">
        <v>116</v>
      </c>
      <c r="C5" s="67" t="s">
        <v>164</v>
      </c>
      <c r="D5" s="26" t="s">
        <v>165</v>
      </c>
      <c r="E5" s="67" t="s">
        <v>166</v>
      </c>
      <c r="F5" s="26" t="s">
        <v>167</v>
      </c>
      <c r="G5" s="67" t="s">
        <v>164</v>
      </c>
      <c r="H5" s="26" t="s">
        <v>168</v>
      </c>
      <c r="I5" s="67" t="s">
        <v>166</v>
      </c>
      <c r="J5" s="26" t="s">
        <v>167</v>
      </c>
    </row>
    <row r="6" spans="1:10">
      <c r="A6" s="4" t="s">
        <v>115</v>
      </c>
      <c r="B6" s="4"/>
      <c r="C6" s="47">
        <f>'Intermediate calcs'!$K6*VLOOKUP($B$4,Other_regional_data,5,FALSE)*Other_Fed_fish*Other_A_local*VLOOKUP(IF(ISBLANK($A6),$B6,$A6),Radionuclide_specific,9,FALSE)</f>
        <v>2.4973710114134061E-13</v>
      </c>
      <c r="D6" s="48">
        <f>'Intermediate calcs'!$M6*VLOOKUP($B$4,Other_regional_data,6,FALSE)*Other_Fed_crust*Other_L_local*VLOOKUP(IF(ISBLANK($A6),$B6,$A6),Radionuclide_specific,9,FALSE)</f>
        <v>3.7033877680533902E-13</v>
      </c>
      <c r="E6" s="47">
        <f>'Intermediate calcs'!$O6*VLOOKUP($B$4,Other_regional_data,7,FALSE)*Other_Fed_molluscs*Other_L_local*VLOOKUP(IF(ISBLANK($A6),$B6,$A6),Radionuclide_specific,9,FALSE)</f>
        <v>2.267380633270171E-13</v>
      </c>
      <c r="F6" s="48">
        <f>C6+D6+E6</f>
        <v>8.4681394127369676E-13</v>
      </c>
      <c r="G6" s="47">
        <f>'Intermediate calcs'!$L6*VLOOKUP($B$4,Other_regional_data,5,FALSE)*Other_Fed_fish*Other_A_regnl*VLOOKUP(IF(ISBLANK($A6),$B6,$A6),Radionuclide_specific,9,FALSE)</f>
        <v>4.7354747337966994E-14</v>
      </c>
      <c r="H6" s="48">
        <f>'Intermediate calcs'!$N6*VLOOKUP($B$4,Other_regional_data,6,FALSE)*Other_Fed_crust*Other_L_regnl*VLOOKUP(IF(ISBLANK($A6),$B6,$A6),Radionuclide_specific,9,FALSE)</f>
        <v>7.0223043051753919E-16</v>
      </c>
      <c r="I6" s="47">
        <f>'Intermediate calcs'!$P6*VLOOKUP($B$4,Other_regional_data,7,FALSE)*Other_Fed_molluscs*Other_L_regnl*VLOOKUP(IF(ISBLANK($A6),$B6,$A6),Radionuclide_specific,9,FALSE)</f>
        <v>4.2993706788780646E-16</v>
      </c>
      <c r="J6" s="48">
        <f>G6+H6+I6</f>
        <v>4.8486914836372341E-14</v>
      </c>
    </row>
    <row r="7" spans="1:10">
      <c r="A7" s="4" t="s">
        <v>10</v>
      </c>
      <c r="B7" s="4"/>
      <c r="C7" s="47">
        <f>'Intermediate calcs'!$K7*VLOOKUP($B$4,Other_regional_data,5,FALSE)*Other_Fed_fish*Other_A_local*VLOOKUP(IF(ISBLANK($A7),$B7,$A7),Radionuclide_specific,9,FALSE)</f>
        <v>1.6131415997836075E-7</v>
      </c>
      <c r="D7" s="48">
        <f>'Intermediate calcs'!$M7*VLOOKUP($B$4,Other_regional_data,6,FALSE)*Other_Fed_crust*Other_L_local*VLOOKUP(IF(ISBLANK($A7),$B7,$A7),Radionuclide_specific,9,FALSE)</f>
        <v>2.3921511227102815E-7</v>
      </c>
      <c r="E7" s="47">
        <f>'Intermediate calcs'!$O7*VLOOKUP($B$4,Other_regional_data,7,FALSE)*Other_Fed_molluscs*Other_L_local*VLOOKUP(IF(ISBLANK($A7),$B7,$A7),Radionuclide_specific,9,FALSE)</f>
        <v>1.4645825571594838E-7</v>
      </c>
      <c r="F7" s="48">
        <f t="shared" ref="F7:F47" si="0">C7+D7+E7</f>
        <v>5.4698752796533728E-7</v>
      </c>
      <c r="G7" s="47">
        <f>'Intermediate calcs'!$L7*VLOOKUP($B$4,Other_regional_data,5,FALSE)*Other_Fed_fish*Other_A_regnl*VLOOKUP(IF(ISBLANK($A7),$B7,$A7),Radionuclide_specific,9,FALSE)</f>
        <v>3.2258301446241425E-8</v>
      </c>
      <c r="H7" s="48">
        <f>'Intermediate calcs'!$N7*VLOOKUP($B$4,Other_regional_data,6,FALSE)*Other_Fed_crust*Other_L_regnl*VLOOKUP(IF(ISBLANK($A7),$B7,$A7),Radionuclide_specific,9,FALSE)</f>
        <v>4.783630403661064E-10</v>
      </c>
      <c r="I7" s="47">
        <f>'Intermediate calcs'!$P7*VLOOKUP($B$4,Other_regional_data,7,FALSE)*Other_Fed_molluscs*Other_L_regnl*VLOOKUP(IF(ISBLANK($A7),$B7,$A7),Radionuclide_specific,9,FALSE)</f>
        <v>2.9287537825628788E-10</v>
      </c>
      <c r="J7" s="48">
        <f t="shared" ref="J7:J47" si="1">G7+H7+I7</f>
        <v>3.3029539864863819E-8</v>
      </c>
    </row>
    <row r="8" spans="1:10">
      <c r="A8" s="4" t="s">
        <v>192</v>
      </c>
      <c r="B8" s="4"/>
      <c r="C8" s="47">
        <f>'Intermediate calcs'!$K8*VLOOKUP($B$4,Other_regional_data,5,FALSE)*Other_Fed_fish*Other_A_local*VLOOKUP(IF(ISBLANK($A8),$B8,$A8),Radionuclide_specific,9,FALSE)</f>
        <v>9.3585464882825827E-12</v>
      </c>
      <c r="D8" s="48">
        <f>'Intermediate calcs'!$M8*VLOOKUP($B$4,Other_regional_data,6,FALSE)*Other_Fed_crust*Other_L_local*VLOOKUP(IF(ISBLANK($A8),$B8,$A8),Radionuclide_specific,9,FALSE)</f>
        <v>1.3877924598736167E-11</v>
      </c>
      <c r="E8" s="47">
        <f>'Intermediate calcs'!$O8*VLOOKUP($B$4,Other_regional_data,7,FALSE)*Other_Fed_molluscs*Other_L_local*VLOOKUP(IF(ISBLANK($A8),$B8,$A8),Radionuclide_specific,9,FALSE)</f>
        <v>2.5490069716651229E-11</v>
      </c>
      <c r="F8" s="48">
        <f t="shared" si="0"/>
        <v>4.8726540803669977E-11</v>
      </c>
      <c r="G8" s="47">
        <f>'Intermediate calcs'!$L8*VLOOKUP($B$4,Other_regional_data,5,FALSE)*Other_Fed_fish*Other_A_regnl*VLOOKUP(IF(ISBLANK($A8),$B8,$A8),Radionuclide_specific,9,FALSE)</f>
        <v>4.807392652984845E-13</v>
      </c>
      <c r="H8" s="48">
        <f>'Intermediate calcs'!$N8*VLOOKUP($B$4,Other_regional_data,6,FALSE)*Other_Fed_crust*Other_L_regnl*VLOOKUP(IF(ISBLANK($A8),$B8,$A8),Radionuclide_specific,9,FALSE)</f>
        <v>7.1289524327495537E-15</v>
      </c>
      <c r="I8" s="47">
        <f>'Intermediate calcs'!$P8*VLOOKUP($B$4,Other_regional_data,7,FALSE)*Other_Fed_molluscs*Other_L_regnl*VLOOKUP(IF(ISBLANK($A8),$B8,$A8),Radionuclide_specific,9,FALSE)</f>
        <v>1.3093996384302669E-14</v>
      </c>
      <c r="J8" s="48">
        <f t="shared" si="1"/>
        <v>5.0096221411553673E-13</v>
      </c>
    </row>
    <row r="9" spans="1:10">
      <c r="A9" s="4" t="s">
        <v>180</v>
      </c>
      <c r="B9" s="4"/>
      <c r="C9" s="47">
        <f>'Intermediate calcs'!$K9*VLOOKUP($B$4,Other_regional_data,5,FALSE)*Other_Fed_fish*Other_A_local*VLOOKUP(IF(ISBLANK($A9),$B9,$A9),Radionuclide_specific,9,FALSE)</f>
        <v>9.4707218956961792E-9</v>
      </c>
      <c r="D9" s="48">
        <f>'Intermediate calcs'!$M9*VLOOKUP($B$4,Other_regional_data,6,FALSE)*Other_Fed_crust*Other_L_local*VLOOKUP(IF(ISBLANK($A9),$B9,$A9),Radionuclide_specific,9,FALSE)</f>
        <v>7.0221355703385035E-8</v>
      </c>
      <c r="E9" s="47">
        <f>'Intermediate calcs'!$O9*VLOOKUP($B$4,Other_regional_data,7,FALSE)*Other_Fed_molluscs*Other_L_local*VLOOKUP(IF(ISBLANK($A9),$B9,$A9),Radionuclide_specific,9,FALSE)</f>
        <v>4.2992673718183458E-7</v>
      </c>
      <c r="F9" s="48">
        <f t="shared" ref="F9:F10" si="2">C9+D9+E9</f>
        <v>5.096188147809158E-7</v>
      </c>
      <c r="G9" s="47">
        <f>'Intermediate calcs'!$L9*VLOOKUP($B$4,Other_regional_data,5,FALSE)*Other_Fed_fish*Other_A_regnl*VLOOKUP(IF(ISBLANK($A9),$B9,$A9),Radionuclide_specific,9,FALSE)</f>
        <v>9.9438816034315297E-10</v>
      </c>
      <c r="H9" s="48">
        <f>'Intermediate calcs'!$N9*VLOOKUP($B$4,Other_regional_data,6,FALSE)*Other_Fed_crust*Other_L_regnl*VLOOKUP(IF(ISBLANK($A9),$B9,$A9),Radionuclide_specific,9,FALSE)</f>
        <v>7.372963273942521E-11</v>
      </c>
      <c r="I9" s="47">
        <f>'Intermediate calcs'!$P9*VLOOKUP($B$4,Other_regional_data,7,FALSE)*Other_Fed_molluscs*Other_L_regnl*VLOOKUP(IF(ISBLANK($A9),$B9,$A9),Radionuclide_specific,9,FALSE)</f>
        <v>4.5140598781900221E-10</v>
      </c>
      <c r="J9" s="48">
        <f t="shared" ref="J9:J10" si="3">G9+H9+I9</f>
        <v>1.5195237809015804E-9</v>
      </c>
    </row>
    <row r="10" spans="1:10">
      <c r="A10" s="4" t="s">
        <v>179</v>
      </c>
      <c r="B10" s="4"/>
      <c r="C10" s="47">
        <f>'Intermediate calcs'!$K10*VLOOKUP($B$4,Other_regional_data,5,FALSE)*Other_Fed_fish*Other_A_local*VLOOKUP(IF(ISBLANK($A10),$B10,$A10),Radionuclide_specific,9,FALSE)</f>
        <v>6.1014061556537769E-9</v>
      </c>
      <c r="D10" s="48">
        <f>'Intermediate calcs'!$M10*VLOOKUP($B$4,Other_regional_data,6,FALSE)*Other_Fed_crust*Other_L_local*VLOOKUP(IF(ISBLANK($A10),$B10,$A10),Radionuclide_specific,9,FALSE)</f>
        <v>9.0478638622402982E-8</v>
      </c>
      <c r="E10" s="47">
        <f>'Intermediate calcs'!$O10*VLOOKUP($B$4,Other_regional_data,7,FALSE)*Other_Fed_molluscs*Other_L_local*VLOOKUP(IF(ISBLANK($A10),$B10,$A10),Radionuclide_specific,9,FALSE)</f>
        <v>1.582716966856073E-7</v>
      </c>
      <c r="F10" s="48">
        <f t="shared" si="2"/>
        <v>2.5485174146366409E-7</v>
      </c>
      <c r="G10" s="47">
        <f>'Intermediate calcs'!$L10*VLOOKUP($B$4,Other_regional_data,5,FALSE)*Other_Fed_fish*Other_A_regnl*VLOOKUP(IF(ISBLANK($A10),$B10,$A10),Radionuclide_specific,9,FALSE)</f>
        <v>2.620450298595917E-10</v>
      </c>
      <c r="H10" s="48">
        <f>'Intermediate calcs'!$N10*VLOOKUP($B$4,Other_regional_data,6,FALSE)*Other_Fed_crust*Other_L_regnl*VLOOKUP(IF(ISBLANK($A10),$B10,$A10),Radionuclide_specific,9,FALSE)</f>
        <v>3.8859038317737246E-11</v>
      </c>
      <c r="I10" s="47">
        <f>'Intermediate calcs'!$P10*VLOOKUP($B$4,Other_regional_data,7,FALSE)*Other_Fed_molluscs*Other_L_regnl*VLOOKUP(IF(ISBLANK($A10),$B10,$A10),Radionuclide_specific,9,FALSE)</f>
        <v>6.7975005147750522E-11</v>
      </c>
      <c r="J10" s="48">
        <f t="shared" si="3"/>
        <v>3.6887907332507945E-10</v>
      </c>
    </row>
    <row r="11" spans="1:10">
      <c r="A11" s="4" t="s">
        <v>11</v>
      </c>
      <c r="B11" s="4"/>
      <c r="C11" s="47">
        <f>'Intermediate calcs'!$K11*VLOOKUP($B$4,Other_regional_data,5,FALSE)*Other_Fed_fish*Other_A_local*VLOOKUP(IF(ISBLANK($A11),$B11,$A11),Radionuclide_specific,9,FALSE)</f>
        <v>3.2814918974866796E-8</v>
      </c>
      <c r="D11" s="48">
        <f>'Intermediate calcs'!$M11*VLOOKUP($B$4,Other_regional_data,6,FALSE)*Other_Fed_crust*Other_L_local*VLOOKUP(IF(ISBLANK($A11),$B11,$A11),Radionuclide_specific,9,FALSE)</f>
        <v>4.8661720259340255E-7</v>
      </c>
      <c r="E11" s="47">
        <f>'Intermediate calcs'!$O11*VLOOKUP($B$4,Other_regional_data,7,FALSE)*Other_Fed_molluscs*Other_L_local*VLOOKUP(IF(ISBLANK($A11),$B11,$A11),Radionuclide_specific,9,FALSE)</f>
        <v>8.5122556510031018E-7</v>
      </c>
      <c r="F11" s="48">
        <f t="shared" si="0"/>
        <v>1.3706576866685795E-6</v>
      </c>
      <c r="G11" s="47">
        <f>'Intermediate calcs'!$L11*VLOOKUP($B$4,Other_regional_data,5,FALSE)*Other_Fed_fish*Other_A_regnl*VLOOKUP(IF(ISBLANK($A11),$B11,$A11),Radionuclide_specific,9,FALSE)</f>
        <v>5.4028185568629824E-9</v>
      </c>
      <c r="H11" s="48">
        <f>'Intermediate calcs'!$N11*VLOOKUP($B$4,Other_regional_data,6,FALSE)*Other_Fed_crust*Other_L_regnl*VLOOKUP(IF(ISBLANK($A11),$B11,$A11),Radionuclide_specific,9,FALSE)</f>
        <v>8.0119181591581583E-10</v>
      </c>
      <c r="I11" s="47">
        <f>'Intermediate calcs'!$P11*VLOOKUP($B$4,Other_regional_data,7,FALSE)*Other_Fed_molluscs*Other_L_regnl*VLOOKUP(IF(ISBLANK($A11),$B11,$A11),Radionuclide_specific,9,FALSE)</f>
        <v>1.4015019457224799E-9</v>
      </c>
      <c r="J11" s="48">
        <f t="shared" si="1"/>
        <v>7.6055123185012779E-9</v>
      </c>
    </row>
    <row r="12" spans="1:10">
      <c r="A12" s="4" t="s">
        <v>181</v>
      </c>
      <c r="B12" s="4"/>
      <c r="C12" s="47">
        <f>'Intermediate calcs'!$K12*VLOOKUP($B$4,Other_regional_data,5,FALSE)*Other_Fed_fish*Other_A_local*VLOOKUP(IF(ISBLANK($A12),$B12,$A12),Radionuclide_specific,9,FALSE)</f>
        <v>5.1468345851817812E-8</v>
      </c>
      <c r="D12" s="48">
        <f>'Intermediate calcs'!$M12*VLOOKUP($B$4,Other_regional_data,6,FALSE)*Other_Fed_crust*Other_L_local*VLOOKUP(IF(ISBLANK($A12),$B12,$A12),Radionuclide_specific,9,FALSE)</f>
        <v>2.2896947421723447E-5</v>
      </c>
      <c r="E12" s="47">
        <f>'Intermediate calcs'!$O12*VLOOKUP($B$4,Other_regional_data,7,FALSE)*Other_Fed_molluscs*Other_L_local*VLOOKUP(IF(ISBLANK($A12),$B12,$A12),Radionuclide_specific,9,FALSE)</f>
        <v>3.7382777353475106E-6</v>
      </c>
      <c r="F12" s="48">
        <f t="shared" ref="F12" si="4">C12+D12+E12</f>
        <v>2.6686693502922774E-5</v>
      </c>
      <c r="G12" s="47">
        <f>'Intermediate calcs'!$L12*VLOOKUP($B$4,Other_regional_data,5,FALSE)*Other_Fed_fish*Other_A_regnl*VLOOKUP(IF(ISBLANK($A12),$B12,$A12),Radionuclide_specific,9,FALSE)</f>
        <v>5.0477326690818978E-9</v>
      </c>
      <c r="H12" s="48">
        <f>'Intermediate calcs'!$N12*VLOOKUP($B$4,Other_regional_data,6,FALSE)*Other_Fed_crust*Other_L_regnl*VLOOKUP(IF(ISBLANK($A12),$B12,$A12),Radionuclide_specific,9,FALSE)</f>
        <v>2.2456068406714084E-8</v>
      </c>
      <c r="I12" s="47">
        <f>'Intermediate calcs'!$P12*VLOOKUP($B$4,Other_regional_data,7,FALSE)*Other_Fed_molluscs*Other_L_regnl*VLOOKUP(IF(ISBLANK($A12),$B12,$A12),Radionuclide_specific,9,FALSE)</f>
        <v>3.6662974763446099E-9</v>
      </c>
      <c r="J12" s="48">
        <f t="shared" ref="J12" si="5">G12+H12+I12</f>
        <v>3.1170098552140589E-8</v>
      </c>
    </row>
    <row r="13" spans="1:10">
      <c r="A13" s="4" t="s">
        <v>17</v>
      </c>
      <c r="B13" s="4"/>
      <c r="C13" s="47">
        <f>'Intermediate calcs'!$K13*VLOOKUP($B$4,Other_regional_data,5,FALSE)*Other_Fed_fish*Other_A_local*VLOOKUP(IF(ISBLANK($A13),$B13,$A13),Radionuclide_specific,9,FALSE)</f>
        <v>1.1672414776863146E-9</v>
      </c>
      <c r="D13" s="48">
        <f>'Intermediate calcs'!$M13*VLOOKUP($B$4,Other_regional_data,6,FALSE)*Other_Fed_crust*Other_L_local*VLOOKUP(IF(ISBLANK($A13),$B13,$A13),Radionuclide_specific,9,FALSE)</f>
        <v>2.8848655853644867E-9</v>
      </c>
      <c r="E13" s="47">
        <f>'Intermediate calcs'!$O13*VLOOKUP($B$4,Other_regional_data,7,FALSE)*Other_Fed_molluscs*Other_L_local*VLOOKUP(IF(ISBLANK($A13),$B13,$A13),Radionuclide_specific,9,FALSE)</f>
        <v>3.5324890438255357E-9</v>
      </c>
      <c r="F13" s="48">
        <f t="shared" si="0"/>
        <v>7.5845961068763376E-9</v>
      </c>
      <c r="G13" s="47">
        <f>'Intermediate calcs'!$L13*VLOOKUP($B$4,Other_regional_data,5,FALSE)*Other_Fed_fish*Other_A_regnl*VLOOKUP(IF(ISBLANK($A13),$B13,$A13),Radionuclide_specific,9,FALSE)</f>
        <v>2.2803764631233161E-10</v>
      </c>
      <c r="H13" s="48">
        <f>'Intermediate calcs'!$N13*VLOOKUP($B$4,Other_regional_data,6,FALSE)*Other_Fed_crust*Other_L_regnl*VLOOKUP(IF(ISBLANK($A13),$B13,$A13),Radionuclide_specific,9,FALSE)</f>
        <v>5.6360056645515956E-12</v>
      </c>
      <c r="I13" s="47">
        <f>'Intermediate calcs'!$P13*VLOOKUP($B$4,Other_regional_data,7,FALSE)*Other_Fed_molluscs*Other_L_regnl*VLOOKUP(IF(ISBLANK($A13),$B13,$A13),Radionuclide_specific,9,FALSE)</f>
        <v>6.9012325433705641E-12</v>
      </c>
      <c r="J13" s="48">
        <f t="shared" si="1"/>
        <v>2.4057488452025378E-10</v>
      </c>
    </row>
    <row r="14" spans="1:10">
      <c r="A14" s="4"/>
      <c r="B14" s="4" t="s">
        <v>66</v>
      </c>
      <c r="C14" s="47">
        <v>0</v>
      </c>
      <c r="D14" s="48">
        <v>0</v>
      </c>
      <c r="E14" s="47">
        <v>0</v>
      </c>
      <c r="F14" s="48">
        <f t="shared" si="0"/>
        <v>0</v>
      </c>
      <c r="G14" s="47">
        <v>0</v>
      </c>
      <c r="H14" s="48">
        <v>0</v>
      </c>
      <c r="I14" s="47">
        <v>0</v>
      </c>
      <c r="J14" s="48">
        <f t="shared" si="1"/>
        <v>0</v>
      </c>
    </row>
    <row r="15" spans="1:10">
      <c r="A15" s="4" t="s">
        <v>58</v>
      </c>
      <c r="B15" s="4"/>
      <c r="C15" s="47">
        <f>'Intermediate calcs'!$K15*VLOOKUP($B$4,Other_regional_data,5,FALSE)*Other_Fed_fish*Other_A_local*VLOOKUP(IF(ISBLANK($A15),$B15,$A15),Radionuclide_specific,9,FALSE)</f>
        <v>1.8789876478349927E-10</v>
      </c>
      <c r="D15" s="48">
        <f>'Intermediate calcs'!$M15*VLOOKUP($B$4,Other_regional_data,6,FALSE)*Other_Fed_crust*Other_L_local*VLOOKUP(IF(ISBLANK($A15),$B15,$A15),Radionuclide_specific,9,FALSE)</f>
        <v>1.3931890455029428E-8</v>
      </c>
      <c r="E15" s="47">
        <f>'Intermediate calcs'!$O15*VLOOKUP($B$4,Other_regional_data,7,FALSE)*Other_Fed_molluscs*Other_L_local*VLOOKUP(IF(ISBLANK($A15),$B15,$A15),Radionuclide_specific,9,FALSE)</f>
        <v>4.2648651155397808E-8</v>
      </c>
      <c r="F15" s="48">
        <f t="shared" si="0"/>
        <v>5.6768440375210731E-8</v>
      </c>
      <c r="G15" s="47">
        <f>'Intermediate calcs'!$L15*VLOOKUP($B$4,Other_regional_data,5,FALSE)*Other_Fed_fish*Other_A_regnl*VLOOKUP(IF(ISBLANK($A15),$B15,$A15),Radionuclide_specific,9,FALSE)</f>
        <v>2.2274326342210468E-11</v>
      </c>
      <c r="H15" s="48">
        <f>'Intermediate calcs'!$N15*VLOOKUP($B$4,Other_regional_data,6,FALSE)*Other_Fed_crust*Other_L_regnl*VLOOKUP(IF(ISBLANK($A15),$B15,$A15),Radionuclide_specific,9,FALSE)</f>
        <v>1.6515461126996414E-11</v>
      </c>
      <c r="I15" s="47">
        <f>'Intermediate calcs'!$P15*VLOOKUP($B$4,Other_regional_data,7,FALSE)*Other_Fed_molluscs*Other_L_regnl*VLOOKUP(IF(ISBLANK($A15),$B15,$A15),Radionuclide_specific,9,FALSE)</f>
        <v>5.05575422480822E-11</v>
      </c>
      <c r="J15" s="48">
        <f t="shared" si="1"/>
        <v>8.9347329717289083E-11</v>
      </c>
    </row>
    <row r="16" spans="1:10">
      <c r="A16" s="4"/>
      <c r="B16" s="4" t="s">
        <v>67</v>
      </c>
      <c r="C16" s="47">
        <f>'Intermediate calcs'!$K16*VLOOKUP($B$4,Other_regional_data,5,FALSE)*Other_Fed_fish*Other_A_local*VLOOKUP(IF(ISBLANK($A16),$B16,$A16),Radionuclide_specific,9,FALSE)</f>
        <v>0</v>
      </c>
      <c r="D16" s="48">
        <f>'Intermediate calcs'!$M16*VLOOKUP($B$4,Other_regional_data,6,FALSE)*Other_Fed_crust*Other_L_local*VLOOKUP(IF(ISBLANK($A16),$B16,$A16),Radionuclide_specific,9,FALSE)</f>
        <v>0</v>
      </c>
      <c r="E16" s="47">
        <f>'Intermediate calcs'!$O16*VLOOKUP($B$4,Other_regional_data,7,FALSE)*Other_Fed_molluscs*Other_L_local*VLOOKUP(IF(ISBLANK($A16),$B16,$A16),Radionuclide_specific,9,FALSE)</f>
        <v>0</v>
      </c>
      <c r="F16" s="48">
        <f t="shared" si="0"/>
        <v>0</v>
      </c>
      <c r="G16" s="47">
        <f>'Intermediate calcs'!$L16*VLOOKUP($B$4,Other_regional_data,5,FALSE)*Other_Fed_fish*Other_A_regnl*VLOOKUP(IF(ISBLANK($A16),$B16,$A16),Radionuclide_specific,9,FALSE)</f>
        <v>0</v>
      </c>
      <c r="H16" s="48">
        <f>'Intermediate calcs'!$N16*VLOOKUP($B$4,Other_regional_data,6,FALSE)*Other_Fed_crust*Other_L_regnl*VLOOKUP(IF(ISBLANK($A16),$B16,$A16),Radionuclide_specific,9,FALSE)</f>
        <v>0</v>
      </c>
      <c r="I16" s="47">
        <f>'Intermediate calcs'!$P16*VLOOKUP($B$4,Other_regional_data,7,FALSE)*Other_Fed_molluscs*Other_L_regnl*VLOOKUP(IF(ISBLANK($A16),$B16,$A16),Radionuclide_specific,9,FALSE)</f>
        <v>0</v>
      </c>
      <c r="J16" s="48">
        <f t="shared" si="1"/>
        <v>0</v>
      </c>
    </row>
    <row r="17" spans="1:10">
      <c r="A17" s="4" t="s">
        <v>59</v>
      </c>
      <c r="B17" s="4"/>
      <c r="C17" s="47">
        <f>'Intermediate calcs'!$K17*VLOOKUP($B$4,Other_regional_data,5,FALSE)*Other_Fed_fish*Other_A_local*VLOOKUP(IF(ISBLANK($A17),$B17,$A17),Radionuclide_specific,9,FALSE)</f>
        <v>1.3772673052935367E-8</v>
      </c>
      <c r="D17" s="48">
        <f>'Intermediate calcs'!$M17*VLOOKUP($B$4,Other_regional_data,6,FALSE)*Other_Fed_crust*Other_L_local*VLOOKUP(IF(ISBLANK($A17),$B17,$A17),Radionuclide_specific,9,FALSE)</f>
        <v>6.8078990112049089E-9</v>
      </c>
      <c r="E17" s="47">
        <f>'Intermediate calcs'!$O17*VLOOKUP($B$4,Other_regional_data,7,FALSE)*Other_Fed_molluscs*Other_L_local*VLOOKUP(IF(ISBLANK($A17),$B17,$A17),Radionuclide_specific,9,FALSE)</f>
        <v>1.3893673700984347E-8</v>
      </c>
      <c r="F17" s="48">
        <f t="shared" si="0"/>
        <v>3.447424576512462E-8</v>
      </c>
      <c r="G17" s="47">
        <f>'Intermediate calcs'!$L17*VLOOKUP($B$4,Other_regional_data,5,FALSE)*Other_Fed_fish*Other_A_regnl*VLOOKUP(IF(ISBLANK($A17),$B17,$A17),Radionuclide_specific,9,FALSE)</f>
        <v>2.7545289800282093E-9</v>
      </c>
      <c r="H17" s="48">
        <f>'Intermediate calcs'!$N17*VLOOKUP($B$4,Other_regional_data,6,FALSE)*Other_Fed_crust*Other_L_regnl*VLOOKUP(IF(ISBLANK($A17),$B17,$A17),Radionuclide_specific,9,FALSE)</f>
        <v>1.3615770190284583E-11</v>
      </c>
      <c r="I17" s="47">
        <f>'Intermediate calcs'!$P17*VLOOKUP($B$4,Other_regional_data,7,FALSE)*Other_Fed_molluscs*Other_L_regnl*VLOOKUP(IF(ISBLANK($A17),$B17,$A17),Radionuclide_specific,9,FALSE)</f>
        <v>2.7787290601703923E-11</v>
      </c>
      <c r="J17" s="48">
        <f t="shared" si="1"/>
        <v>2.7959320408201978E-9</v>
      </c>
    </row>
    <row r="18" spans="1:10">
      <c r="A18" s="4" t="s">
        <v>187</v>
      </c>
      <c r="B18" s="4"/>
      <c r="C18" s="47">
        <f>'Intermediate calcs'!$K18*VLOOKUP($B$4,Other_regional_data,5,FALSE)*Other_Fed_fish*Other_A_local*VLOOKUP(IF(ISBLANK($A18),$B18,$A18),Radionuclide_specific,9,FALSE)</f>
        <v>9.7310928174159896E-11</v>
      </c>
      <c r="D18" s="48">
        <f>'Intermediate calcs'!$M18*VLOOKUP($B$4,Other_regional_data,6,FALSE)*Other_Fed_crust*Other_L_local*VLOOKUP(IF(ISBLANK($A18),$B18,$A18),Radionuclide_specific,9,FALSE)</f>
        <v>4.8101263215211521E-11</v>
      </c>
      <c r="E18" s="47">
        <f>'Intermediate calcs'!$O18*VLOOKUP($B$4,Other_regional_data,7,FALSE)*Other_Fed_molluscs*Other_L_local*VLOOKUP(IF(ISBLANK($A18),$B18,$A18),Radionuclide_specific,9,FALSE)</f>
        <v>9.816585919053303E-11</v>
      </c>
      <c r="F18" s="48">
        <f t="shared" ref="F18" si="6">C18+D18+E18</f>
        <v>2.4357805057990443E-10</v>
      </c>
      <c r="G18" s="47">
        <f>'Intermediate calcs'!$L18*VLOOKUP($B$4,Other_regional_data,5,FALSE)*Other_Fed_fish*Other_A_regnl*VLOOKUP(IF(ISBLANK($A18),$B18,$A18),Radionuclide_specific,9,FALSE)</f>
        <v>5.9943583206045407E-13</v>
      </c>
      <c r="H18" s="48">
        <f>'Intermediate calcs'!$N18*VLOOKUP($B$4,Other_regional_data,6,FALSE)*Other_Fed_crust*Other_L_regnl*VLOOKUP(IF(ISBLANK($A18),$B18,$A18),Radionuclide_specific,9,FALSE)</f>
        <v>2.9630403572931659E-15</v>
      </c>
      <c r="I18" s="47">
        <f>'Intermediate calcs'!$P18*VLOOKUP($B$4,Other_regional_data,7,FALSE)*Other_Fed_molluscs*Other_L_regnl*VLOOKUP(IF(ISBLANK($A18),$B18,$A18),Radionuclide_specific,9,FALSE)</f>
        <v>6.0470221164155066E-15</v>
      </c>
      <c r="J18" s="48">
        <f t="shared" ref="J18" si="7">G18+H18+I18</f>
        <v>6.0844589453416273E-13</v>
      </c>
    </row>
    <row r="19" spans="1:10">
      <c r="A19" s="4" t="s">
        <v>154</v>
      </c>
      <c r="B19" s="4"/>
      <c r="C19" s="47">
        <f>'Intermediate calcs'!$K19*VLOOKUP($B$4,Other_regional_data,5,FALSE)*Other_Fed_fish*Other_A_local*VLOOKUP(IF(ISBLANK($A19),$B19,$A19),Radionuclide_specific,9,FALSE)</f>
        <v>2.5968001033535578E-8</v>
      </c>
      <c r="D19" s="48">
        <f>'Intermediate calcs'!$M19*VLOOKUP($B$4,Other_regional_data,6,FALSE)*Other_Fed_crust*Other_L_local*VLOOKUP(IF(ISBLANK($A19),$B19,$A19),Radionuclide_specific,9,FALSE)</f>
        <v>1.9254163067658415E-8</v>
      </c>
      <c r="E19" s="47">
        <f>'Intermediate calcs'!$O19*VLOOKUP($B$4,Other_regional_data,7,FALSE)*Other_Fed_molluscs*Other_L_local*VLOOKUP(IF(ISBLANK($A19),$B19,$A19),Radionuclide_specific,9,FALSE)</f>
        <v>1.4145918013564632E-8</v>
      </c>
      <c r="F19" s="48">
        <f t="shared" ref="F19" si="8">C19+D19+E19</f>
        <v>5.9368082114758623E-8</v>
      </c>
      <c r="G19" s="47">
        <f>'Intermediate calcs'!$L19*VLOOKUP($B$4,Other_regional_data,5,FALSE)*Other_Fed_fish*Other_A_regnl*VLOOKUP(IF(ISBLANK($A19),$B19,$A19),Radionuclide_specific,9,FALSE)</f>
        <v>3.886922425474819E-9</v>
      </c>
      <c r="H19" s="48">
        <f>'Intermediate calcs'!$N19*VLOOKUP($B$4,Other_regional_data,6,FALSE)*Other_Fed_crust*Other_L_regnl*VLOOKUP(IF(ISBLANK($A19),$B19,$A19),Radionuclide_specific,9,FALSE)</f>
        <v>2.8819868774181505E-11</v>
      </c>
      <c r="I19" s="47">
        <f>'Intermediate calcs'!$P19*VLOOKUP($B$4,Other_regional_data,7,FALSE)*Other_Fed_molluscs*Other_L_regnl*VLOOKUP(IF(ISBLANK($A19),$B19,$A19),Radionuclide_specific,9,FALSE)</f>
        <v>2.1173784568494532E-11</v>
      </c>
      <c r="J19" s="48">
        <f t="shared" ref="J19" si="9">G19+H19+I19</f>
        <v>3.9369160788174949E-9</v>
      </c>
    </row>
    <row r="20" spans="1:10">
      <c r="A20" s="4" t="s">
        <v>12</v>
      </c>
      <c r="B20" s="4"/>
      <c r="C20" s="47">
        <f>'Intermediate calcs'!$K20*VLOOKUP($B$4,Other_regional_data,5,FALSE)*Other_Fed_fish*Other_A_local*VLOOKUP(IF(ISBLANK($A20),$B20,$A20),Radionuclide_specific,9,FALSE)</f>
        <v>1.8045154949213897E-8</v>
      </c>
      <c r="D20" s="48">
        <f>'Intermediate calcs'!$M20*VLOOKUP($B$4,Other_regional_data,6,FALSE)*Other_Fed_crust*Other_L_local*VLOOKUP(IF(ISBLANK($A20),$B20,$A20),Radionuclide_specific,9,FALSE)</f>
        <v>1.3379711265593036E-8</v>
      </c>
      <c r="E20" s="47">
        <f>'Intermediate calcs'!$O20*VLOOKUP($B$4,Other_regional_data,7,FALSE)*Other_Fed_molluscs*Other_L_local*VLOOKUP(IF(ISBLANK($A20),$B20,$A20),Radionuclide_specific,9,FALSE)</f>
        <v>9.8299935418207684E-9</v>
      </c>
      <c r="F20" s="48">
        <f t="shared" si="0"/>
        <v>4.1254859756627697E-8</v>
      </c>
      <c r="G20" s="47">
        <f>'Intermediate calcs'!$L20*VLOOKUP($B$4,Other_regional_data,5,FALSE)*Other_Fed_fish*Other_A_regnl*VLOOKUP(IF(ISBLANK($A20),$B20,$A20),Radionuclide_specific,9,FALSE)</f>
        <v>3.5278378166022095E-9</v>
      </c>
      <c r="H20" s="48">
        <f>'Intermediate calcs'!$N20*VLOOKUP($B$4,Other_regional_data,6,FALSE)*Other_Fed_crust*Other_L_regnl*VLOOKUP(IF(ISBLANK($A20),$B20,$A20),Radionuclide_specific,9,FALSE)</f>
        <v>2.6157409848139851E-11</v>
      </c>
      <c r="I20" s="47">
        <f>'Intermediate calcs'!$P20*VLOOKUP($B$4,Other_regional_data,7,FALSE)*Other_Fed_molluscs*Other_L_regnl*VLOOKUP(IF(ISBLANK($A20),$B20,$A20),Radionuclide_specific,9,FALSE)</f>
        <v>1.9217691979586745E-11</v>
      </c>
      <c r="J20" s="48">
        <f t="shared" si="1"/>
        <v>3.573212918429936E-9</v>
      </c>
    </row>
    <row r="21" spans="1:10">
      <c r="A21" s="4"/>
      <c r="B21" s="4" t="s">
        <v>68</v>
      </c>
      <c r="C21" s="47">
        <f>'Intermediate calcs'!$K21*VLOOKUP($B$4,Other_regional_data,5,FALSE)*Other_Fed_fish*Other_A_local*VLOOKUP(IF(ISBLANK($A21),$B21,$A21),Radionuclide_specific,9,FALSE)</f>
        <v>0</v>
      </c>
      <c r="D21" s="48">
        <f>'Intermediate calcs'!$M21*VLOOKUP($B$4,Other_regional_data,6,FALSE)*Other_Fed_crust*Other_L_local*VLOOKUP(IF(ISBLANK($A21),$B21,$A21),Radionuclide_specific,9,FALSE)</f>
        <v>0</v>
      </c>
      <c r="E21" s="47">
        <f>'Intermediate calcs'!$O21*VLOOKUP($B$4,Other_regional_data,7,FALSE)*Other_Fed_molluscs*Other_L_local*VLOOKUP(IF(ISBLANK($A21),$B21,$A21),Radionuclide_specific,9,FALSE)</f>
        <v>0</v>
      </c>
      <c r="F21" s="48">
        <f t="shared" si="0"/>
        <v>0</v>
      </c>
      <c r="G21" s="47">
        <f>'Intermediate calcs'!$L21*VLOOKUP($B$4,Other_regional_data,5,FALSE)*Other_Fed_fish*Other_A_regnl*VLOOKUP(IF(ISBLANK($A21),$B21,$A21),Radionuclide_specific,9,FALSE)</f>
        <v>0</v>
      </c>
      <c r="H21" s="48">
        <f>'Intermediate calcs'!$N21*VLOOKUP($B$4,Other_regional_data,6,FALSE)*Other_Fed_crust*Other_L_regnl*VLOOKUP(IF(ISBLANK($A21),$B21,$A21),Radionuclide_specific,9,FALSE)</f>
        <v>0</v>
      </c>
      <c r="I21" s="47">
        <f>'Intermediate calcs'!$P21*VLOOKUP($B$4,Other_regional_data,7,FALSE)*Other_Fed_molluscs*Other_L_regnl*VLOOKUP(IF(ISBLANK($A21),$B21,$A21),Radionuclide_specific,9,FALSE)</f>
        <v>0</v>
      </c>
      <c r="J21" s="48">
        <f t="shared" si="1"/>
        <v>0</v>
      </c>
    </row>
    <row r="22" spans="1:10">
      <c r="A22" s="4" t="s">
        <v>22</v>
      </c>
      <c r="B22" s="4"/>
      <c r="C22" s="47">
        <f>'Intermediate calcs'!$K22*VLOOKUP($B$4,Other_regional_data,5,FALSE)*Other_Fed_fish*Other_A_local*VLOOKUP(IF(ISBLANK($A22),$B22,$A22),Radionuclide_specific,9,FALSE)</f>
        <v>1.9123735833369413E-6</v>
      </c>
      <c r="D22" s="48">
        <f>'Intermediate calcs'!$M22*VLOOKUP($B$4,Other_regional_data,6,FALSE)*Other_Fed_crust*Other_L_local*VLOOKUP(IF(ISBLANK($A22),$B22,$A22),Radionuclide_specific,9,FALSE)</f>
        <v>1.2761489609874144E-3</v>
      </c>
      <c r="E22" s="47">
        <f>'Intermediate calcs'!$O22*VLOOKUP($B$4,Other_regional_data,7,FALSE)*Other_Fed_molluscs*Other_L_local*VLOOKUP(IF(ISBLANK($A22),$B22,$A22),Radionuclide_specific,9,FALSE)</f>
        <v>4.3406434272471429E-4</v>
      </c>
      <c r="F22" s="48">
        <f t="shared" si="0"/>
        <v>1.7121256772954657E-3</v>
      </c>
      <c r="G22" s="47">
        <f>'Intermediate calcs'!$L22*VLOOKUP($B$4,Other_regional_data,5,FALSE)*Other_Fed_fish*Other_A_regnl*VLOOKUP(IF(ISBLANK($A22),$B22,$A22),Radionuclide_specific,9,FALSE)</f>
        <v>3.5380746667966806E-7</v>
      </c>
      <c r="H22" s="48">
        <f>'Intermediate calcs'!$N22*VLOOKUP($B$4,Other_regional_data,6,FALSE)*Other_Fed_crust*Other_L_regnl*VLOOKUP(IF(ISBLANK($A22),$B22,$A22),Radionuclide_specific,9,FALSE)</f>
        <v>2.3609980546007991E-6</v>
      </c>
      <c r="I22" s="47">
        <f>'Intermediate calcs'!$P22*VLOOKUP($B$4,Other_regional_data,7,FALSE)*Other_Fed_molluscs*Other_L_regnl*VLOOKUP(IF(ISBLANK($A22),$B22,$A22),Radionuclide_specific,9,FALSE)</f>
        <v>8.030606928141611E-7</v>
      </c>
      <c r="J22" s="48">
        <f t="shared" si="1"/>
        <v>3.5178662140946283E-6</v>
      </c>
    </row>
    <row r="23" spans="1:10">
      <c r="A23" s="4"/>
      <c r="B23" s="4" t="s">
        <v>23</v>
      </c>
      <c r="C23" s="47">
        <f>'Intermediate calcs'!$K23*VLOOKUP($B$4,Other_regional_data,5,FALSE)*Other_Fed_fish*Other_A_local*VLOOKUP(IF(ISBLANK($A23),$B23,$A23),Radionuclide_specific,9,FALSE)</f>
        <v>3.6030226932435134E-10</v>
      </c>
      <c r="D23" s="48">
        <f>'Intermediate calcs'!$M23*VLOOKUP($B$4,Other_regional_data,6,FALSE)*Other_Fed_crust*Other_L_local*VLOOKUP(IF(ISBLANK($A23),$B23,$A23),Radionuclide_specific,9,FALSE)</f>
        <v>2.6714873579446683E-8</v>
      </c>
      <c r="E23" s="47">
        <f>'Intermediate calcs'!$O23*VLOOKUP($B$4,Other_regional_data,7,FALSE)*Other_Fed_molluscs*Other_L_local*VLOOKUP(IF(ISBLANK($A23),$B23,$A23),Radionuclide_specific,9,FALSE)</f>
        <v>1.6356047696873292E-8</v>
      </c>
      <c r="F23" s="48">
        <f t="shared" si="0"/>
        <v>4.3431223545644326E-8</v>
      </c>
      <c r="G23" s="47">
        <f>'Intermediate calcs'!$L23*VLOOKUP($B$4,Other_regional_data,5,FALSE)*Other_Fed_fish*Other_A_regnl*VLOOKUP(IF(ISBLANK($A23),$B23,$A23),Radionuclide_specific,9,FALSE)</f>
        <v>6.6659377780227335E-11</v>
      </c>
      <c r="H23" s="48">
        <f>'Intermediate calcs'!$N23*VLOOKUP($B$4,Other_regional_data,6,FALSE)*Other_Fed_crust*Other_L_regnl*VLOOKUP(IF(ISBLANK($A23),$B23,$A23),Radionuclide_specific,9,FALSE)</f>
        <v>4.9425080048003851E-11</v>
      </c>
      <c r="I23" s="47">
        <f>'Intermediate calcs'!$P23*VLOOKUP($B$4,Other_regional_data,7,FALSE)*Other_Fed_molluscs*Other_L_regnl*VLOOKUP(IF(ISBLANK($A23),$B23,$A23),Radionuclide_specific,9,FALSE)</f>
        <v>3.0260257990098824E-11</v>
      </c>
      <c r="J23" s="48">
        <f t="shared" si="1"/>
        <v>1.4634471581833001E-10</v>
      </c>
    </row>
    <row r="24" spans="1:10">
      <c r="A24" s="4"/>
      <c r="B24" s="4" t="s">
        <v>19</v>
      </c>
      <c r="C24" s="47">
        <f>'Intermediate calcs'!$K24*VLOOKUP($B$4,Other_regional_data,5,FALSE)*Other_Fed_fish*Other_A_local*VLOOKUP(IF(ISBLANK($A24),$B24,$A24),Radionuclide_specific,9,FALSE)</f>
        <v>3.3258671014555504E-5</v>
      </c>
      <c r="D24" s="48">
        <f>'Intermediate calcs'!$M24*VLOOKUP($B$4,Other_regional_data,6,FALSE)*Other_Fed_crust*Other_L_local*VLOOKUP(IF(ISBLANK($A24),$B24,$A24),Radionuclide_specific,9,FALSE)</f>
        <v>4.931976660820926E-4</v>
      </c>
      <c r="E24" s="47">
        <f>'Intermediate calcs'!$O24*VLOOKUP($B$4,Other_regional_data,7,FALSE)*Other_Fed_molluscs*Other_L_local*VLOOKUP(IF(ISBLANK($A24),$B24,$A24),Radionuclide_specific,9,FALSE)</f>
        <v>3.019578036345839E-4</v>
      </c>
      <c r="F24" s="48">
        <f t="shared" si="0"/>
        <v>8.2841414073123198E-4</v>
      </c>
      <c r="G24" s="47">
        <f>'Intermediate calcs'!$L24*VLOOKUP($B$4,Other_regional_data,5,FALSE)*Other_Fed_fish*Other_A_regnl*VLOOKUP(IF(ISBLANK($A24),$B24,$A24),Radionuclide_specific,9,FALSE)</f>
        <v>6.1531733335594453E-6</v>
      </c>
      <c r="H24" s="48">
        <f>'Intermediate calcs'!$N24*VLOOKUP($B$4,Other_regional_data,6,FALSE)*Other_Fed_crust*Other_L_regnl*VLOOKUP(IF(ISBLANK($A24),$B24,$A24),Radionuclide_specific,9,FALSE)</f>
        <v>9.124630162708401E-7</v>
      </c>
      <c r="I24" s="47">
        <f>'Intermediate calcs'!$P24*VLOOKUP($B$4,Other_regional_data,7,FALSE)*Other_Fed_molluscs*Other_L_regnl*VLOOKUP(IF(ISBLANK($A24),$B24,$A24),Radionuclide_specific,9,FALSE)</f>
        <v>5.5865091674028602E-7</v>
      </c>
      <c r="J24" s="48">
        <f t="shared" si="1"/>
        <v>7.6242872665705717E-6</v>
      </c>
    </row>
    <row r="25" spans="1:10">
      <c r="A25" s="4" t="s">
        <v>19</v>
      </c>
      <c r="B25" s="4"/>
      <c r="C25" s="47">
        <f>'Intermediate calcs'!$K25*VLOOKUP($B$4,Other_regional_data,5,FALSE)*Other_Fed_fish*Other_A_local*VLOOKUP(IF(ISBLANK($A25),$B25,$A25),Radionuclide_specific,9,FALSE)</f>
        <v>3.0527515350705938E-5</v>
      </c>
      <c r="D25" s="48">
        <f>'Intermediate calcs'!$M25*VLOOKUP($B$4,Other_regional_data,6,FALSE)*Other_Fed_crust*Other_L_local*VLOOKUP(IF(ISBLANK($A25),$B25,$A25),Radionuclide_specific,9,FALSE)</f>
        <v>4.526969618137835E-4</v>
      </c>
      <c r="E25" s="47">
        <f>'Intermediate calcs'!$O25*VLOOKUP($B$4,Other_regional_data,7,FALSE)*Other_Fed_molluscs*Other_L_local*VLOOKUP(IF(ISBLANK($A25),$B25,$A25),Radionuclide_specific,9,FALSE)</f>
        <v>2.7716145006774278E-4</v>
      </c>
      <c r="F25" s="48">
        <f t="shared" si="0"/>
        <v>7.6038592723223222E-4</v>
      </c>
      <c r="G25" s="47">
        <f>'Intermediate calcs'!$L25*VLOOKUP($B$4,Other_regional_data,5,FALSE)*Other_Fed_fish*Other_A_regnl*VLOOKUP(IF(ISBLANK($A25),$B25,$A25),Radionuclide_specific,9,FALSE)</f>
        <v>2.1114131654666927E-6</v>
      </c>
      <c r="H25" s="48">
        <f>'Intermediate calcs'!$N25*VLOOKUP($B$4,Other_regional_data,6,FALSE)*Other_Fed_crust*Other_L_regnl*VLOOKUP(IF(ISBLANK($A25),$B25,$A25),Radionuclide_specific,9,FALSE)</f>
        <v>3.1310452690290501E-7</v>
      </c>
      <c r="I25" s="47">
        <f>'Intermediate calcs'!$P25*VLOOKUP($B$4,Other_regional_data,7,FALSE)*Other_Fed_molluscs*Other_L_regnl*VLOOKUP(IF(ISBLANK($A25),$B25,$A25),Radionuclide_specific,9,FALSE)</f>
        <v>1.9169668016212751E-7</v>
      </c>
      <c r="J25" s="48">
        <f t="shared" si="1"/>
        <v>2.6162143725317254E-6</v>
      </c>
    </row>
    <row r="26" spans="1:10">
      <c r="A26" s="4" t="s">
        <v>14</v>
      </c>
      <c r="B26" s="4"/>
      <c r="C26" s="47">
        <f>'Intermediate calcs'!$K26*VLOOKUP($B$4,Other_regional_data,5,FALSE)*Other_Fed_fish*Other_A_local*VLOOKUP(IF(ISBLANK($A26),$B26,$A26),Radionuclide_specific,9,FALSE)</f>
        <v>3.8925702766928419E-7</v>
      </c>
      <c r="D26" s="48">
        <f>'Intermediate calcs'!$M26*VLOOKUP($B$4,Other_regional_data,6,FALSE)*Other_Fed_crust*Other_L_local*VLOOKUP(IF(ISBLANK($A26),$B26,$A26),Radionuclide_specific,9,FALSE)</f>
        <v>5.7723490354898443E-7</v>
      </c>
      <c r="E26" s="47">
        <f>'Intermediate calcs'!$O26*VLOOKUP($B$4,Other_regional_data,7,FALSE)*Other_Fed_molluscs*Other_L_local*VLOOKUP(IF(ISBLANK($A26),$B26,$A26),Radionuclide_specific,9,FALSE)</f>
        <v>3.5340918184284334E-7</v>
      </c>
      <c r="F26" s="48">
        <f t="shared" si="0"/>
        <v>1.3199011130611119E-6</v>
      </c>
      <c r="G26" s="47">
        <f>'Intermediate calcs'!$L26*VLOOKUP($B$4,Other_regional_data,5,FALSE)*Other_Fed_fish*Other_A_regnl*VLOOKUP(IF(ISBLANK($A26),$B26,$A26),Radionuclide_specific,9,FALSE)</f>
        <v>7.7814211585248676E-8</v>
      </c>
      <c r="H26" s="48">
        <f>'Intermediate calcs'!$N26*VLOOKUP($B$4,Other_regional_data,6,FALSE)*Other_Fed_crust*Other_L_regnl*VLOOKUP(IF(ISBLANK($A26),$B26,$A26),Radionuclide_specific,9,FALSE)</f>
        <v>1.1539182526285225E-9</v>
      </c>
      <c r="I26" s="47">
        <f>'Intermediate calcs'!$P26*VLOOKUP($B$4,Other_regional_data,7,FALSE)*Other_Fed_molluscs*Other_L_regnl*VLOOKUP(IF(ISBLANK($A26),$B26,$A26),Radionuclide_specific,9,FALSE)</f>
        <v>7.0648067722114635E-10</v>
      </c>
      <c r="J26" s="48">
        <f t="shared" si="1"/>
        <v>7.9674610515098343E-8</v>
      </c>
    </row>
    <row r="27" spans="1:10">
      <c r="A27" s="4"/>
      <c r="B27" s="4" t="s">
        <v>24</v>
      </c>
      <c r="C27" s="47">
        <f>'Intermediate calcs'!$K27*VLOOKUP($B$4,Other_regional_data,5,FALSE)*Other_Fed_fish*Other_A_local*VLOOKUP(IF(ISBLANK($A27),$B27,$A27),Radionuclide_specific,9,FALSE)</f>
        <v>0</v>
      </c>
      <c r="D27" s="48">
        <f>'Intermediate calcs'!$M27*VLOOKUP($B$4,Other_regional_data,6,FALSE)*Other_Fed_crust*Other_L_local*VLOOKUP(IF(ISBLANK($A27),$B27,$A27),Radionuclide_specific,9,FALSE)</f>
        <v>0</v>
      </c>
      <c r="E27" s="47">
        <f>'Intermediate calcs'!$O27*VLOOKUP($B$4,Other_regional_data,7,FALSE)*Other_Fed_molluscs*Other_L_local*VLOOKUP(IF(ISBLANK($A27),$B27,$A27),Radionuclide_specific,9,FALSE)</f>
        <v>0</v>
      </c>
      <c r="F27" s="48">
        <f t="shared" si="0"/>
        <v>0</v>
      </c>
      <c r="G27" s="47">
        <f>'Intermediate calcs'!$L27*VLOOKUP($B$4,Other_regional_data,5,FALSE)*Other_Fed_fish*Other_A_regnl*VLOOKUP(IF(ISBLANK($A27),$B27,$A27),Radionuclide_specific,9,FALSE)</f>
        <v>0</v>
      </c>
      <c r="H27" s="48">
        <f>'Intermediate calcs'!$N27*VLOOKUP($B$4,Other_regional_data,6,FALSE)*Other_Fed_crust*Other_L_regnl*VLOOKUP(IF(ISBLANK($A27),$B27,$A27),Radionuclide_specific,9,FALSE)</f>
        <v>0</v>
      </c>
      <c r="I27" s="47">
        <f>'Intermediate calcs'!$P27*VLOOKUP($B$4,Other_regional_data,7,FALSE)*Other_Fed_molluscs*Other_L_regnl*VLOOKUP(IF(ISBLANK($A27),$B27,$A27),Radionuclide_specific,9,FALSE)</f>
        <v>0</v>
      </c>
      <c r="J27" s="48">
        <f t="shared" si="1"/>
        <v>0</v>
      </c>
    </row>
    <row r="28" spans="1:10">
      <c r="A28" s="4"/>
      <c r="B28" s="4" t="s">
        <v>25</v>
      </c>
      <c r="C28" s="47">
        <f>'Intermediate calcs'!$K28*VLOOKUP($B$4,Other_regional_data,5,FALSE)*Other_Fed_fish*Other_A_local*VLOOKUP(IF(ISBLANK($A28),$B28,$A28),Radionuclide_specific,9,FALSE)</f>
        <v>0</v>
      </c>
      <c r="D28" s="48">
        <f>'Intermediate calcs'!$M28*VLOOKUP($B$4,Other_regional_data,6,FALSE)*Other_Fed_crust*Other_L_local*VLOOKUP(IF(ISBLANK($A28),$B28,$A28),Radionuclide_specific,9,FALSE)</f>
        <v>0</v>
      </c>
      <c r="E28" s="47">
        <f>'Intermediate calcs'!$O28*VLOOKUP($B$4,Other_regional_data,7,FALSE)*Other_Fed_molluscs*Other_L_local*VLOOKUP(IF(ISBLANK($A28),$B28,$A28),Radionuclide_specific,9,FALSE)</f>
        <v>0</v>
      </c>
      <c r="F28" s="48">
        <f t="shared" si="0"/>
        <v>0</v>
      </c>
      <c r="G28" s="47">
        <f>'Intermediate calcs'!$L28*VLOOKUP($B$4,Other_regional_data,5,FALSE)*Other_Fed_fish*Other_A_regnl*VLOOKUP(IF(ISBLANK($A28),$B28,$A28),Radionuclide_specific,9,FALSE)</f>
        <v>0</v>
      </c>
      <c r="H28" s="48">
        <f>'Intermediate calcs'!$N28*VLOOKUP($B$4,Other_regional_data,6,FALSE)*Other_Fed_crust*Other_L_regnl*VLOOKUP(IF(ISBLANK($A28),$B28,$A28),Radionuclide_specific,9,FALSE)</f>
        <v>0</v>
      </c>
      <c r="I28" s="47">
        <f>'Intermediate calcs'!$P28*VLOOKUP($B$4,Other_regional_data,7,FALSE)*Other_Fed_molluscs*Other_L_regnl*VLOOKUP(IF(ISBLANK($A28),$B28,$A28),Radionuclide_specific,9,FALSE)</f>
        <v>0</v>
      </c>
      <c r="J28" s="48">
        <f t="shared" si="1"/>
        <v>0</v>
      </c>
    </row>
    <row r="29" spans="1:10">
      <c r="A29" s="4"/>
      <c r="B29" s="4" t="s">
        <v>26</v>
      </c>
      <c r="C29" s="47">
        <f>'Intermediate calcs'!$K29*VLOOKUP($B$4,Other_regional_data,5,FALSE)*Other_Fed_fish*Other_A_local*VLOOKUP(IF(ISBLANK($A29),$B29,$A29),Radionuclide_specific,9,FALSE)</f>
        <v>3.8925702766928417E-10</v>
      </c>
      <c r="D29" s="48">
        <f>'Intermediate calcs'!$M29*VLOOKUP($B$4,Other_regional_data,6,FALSE)*Other_Fed_crust*Other_L_local*VLOOKUP(IF(ISBLANK($A29),$B29,$A29),Radionuclide_specific,9,FALSE)</f>
        <v>2.5975570659704296E-7</v>
      </c>
      <c r="E29" s="47">
        <f>'Intermediate calcs'!$O29*VLOOKUP($B$4,Other_regional_data,7,FALSE)*Other_Fed_molluscs*Other_L_local*VLOOKUP(IF(ISBLANK($A29),$B29,$A29),Radionuclide_specific,9,FALSE)</f>
        <v>8.8352295460710849E-8</v>
      </c>
      <c r="F29" s="48">
        <f t="shared" si="0"/>
        <v>3.484972590854231E-7</v>
      </c>
      <c r="G29" s="47">
        <f>'Intermediate calcs'!$L29*VLOOKUP($B$4,Other_regional_data,5,FALSE)*Other_Fed_fish*Other_A_regnl*VLOOKUP(IF(ISBLANK($A29),$B29,$A29),Radionuclide_specific,9,FALSE)</f>
        <v>7.781421158524867E-11</v>
      </c>
      <c r="H29" s="48">
        <f>'Intermediate calcs'!$N29*VLOOKUP($B$4,Other_regional_data,6,FALSE)*Other_Fed_crust*Other_L_regnl*VLOOKUP(IF(ISBLANK($A29),$B29,$A29),Radionuclide_specific,9,FALSE)</f>
        <v>5.192632136828351E-10</v>
      </c>
      <c r="I29" s="47">
        <f>'Intermediate calcs'!$P29*VLOOKUP($B$4,Other_regional_data,7,FALSE)*Other_Fed_molluscs*Other_L_regnl*VLOOKUP(IF(ISBLANK($A29),$B29,$A29),Radionuclide_specific,9,FALSE)</f>
        <v>1.7662016930528659E-10</v>
      </c>
      <c r="J29" s="48">
        <f t="shared" si="1"/>
        <v>7.7369759457337029E-10</v>
      </c>
    </row>
    <row r="30" spans="1:10">
      <c r="A30" s="4"/>
      <c r="B30" s="4" t="s">
        <v>27</v>
      </c>
      <c r="C30" s="47">
        <f>'Intermediate calcs'!$K30*VLOOKUP($B$4,Other_regional_data,5,FALSE)*Other_Fed_fish*Other_A_local*VLOOKUP(IF(ISBLANK($A30),$B30,$A30),Radionuclide_specific,9,FALSE)</f>
        <v>3.0584480745443756E-11</v>
      </c>
      <c r="D30" s="48">
        <f>'Intermediate calcs'!$M30*VLOOKUP($B$4,Other_regional_data,6,FALSE)*Other_Fed_crust*Other_L_local*VLOOKUP(IF(ISBLANK($A30),$B30,$A30),Radionuclide_specific,9,FALSE)</f>
        <v>2.2677085496567244E-9</v>
      </c>
      <c r="E30" s="47">
        <f>'Intermediate calcs'!$O30*VLOOKUP($B$4,Other_regional_data,7,FALSE)*Other_Fed_molluscs*Other_L_local*VLOOKUP(IF(ISBLANK($A30),$B30,$A30),Radionuclide_specific,9,FALSE)</f>
        <v>1.3883932143825988E-9</v>
      </c>
      <c r="F30" s="48">
        <f t="shared" si="0"/>
        <v>3.6866862447847671E-9</v>
      </c>
      <c r="G30" s="47">
        <f>'Intermediate calcs'!$L30*VLOOKUP($B$4,Other_regional_data,5,FALSE)*Other_Fed_fish*Other_A_regnl*VLOOKUP(IF(ISBLANK($A30),$B30,$A30),Radionuclide_specific,9,FALSE)</f>
        <v>6.1139737674123944E-12</v>
      </c>
      <c r="H30" s="48">
        <f>'Intermediate calcs'!$N30*VLOOKUP($B$4,Other_regional_data,6,FALSE)*Other_Fed_crust*Other_L_regnl*VLOOKUP(IF(ISBLANK($A30),$B30,$A30),Radionuclide_specific,9,FALSE)</f>
        <v>4.5332502781834806E-12</v>
      </c>
      <c r="I30" s="47">
        <f>'Intermediate calcs'!$P30*VLOOKUP($B$4,Other_regional_data,7,FALSE)*Other_Fed_molluscs*Other_L_regnl*VLOOKUP(IF(ISBLANK($A30),$B30,$A30),Radionuclide_specific,9,FALSE)</f>
        <v>2.7754598033687886E-12</v>
      </c>
      <c r="J30" s="48">
        <f t="shared" si="1"/>
        <v>1.3422683848964664E-11</v>
      </c>
    </row>
    <row r="31" spans="1:10">
      <c r="A31" s="4"/>
      <c r="B31" s="4" t="s">
        <v>28</v>
      </c>
      <c r="C31" s="47">
        <f>'Intermediate calcs'!$K31*VLOOKUP($B$4,Other_regional_data,5,FALSE)*Other_Fed_fish*Other_A_local*VLOOKUP(IF(ISBLANK($A31),$B31,$A31),Radionuclide_specific,9,FALSE)</f>
        <v>0</v>
      </c>
      <c r="D31" s="48">
        <f>'Intermediate calcs'!$M31*VLOOKUP($B$4,Other_regional_data,6,FALSE)*Other_Fed_crust*Other_L_local*VLOOKUP(IF(ISBLANK($A31),$B31,$A31),Radionuclide_specific,9,FALSE)</f>
        <v>0</v>
      </c>
      <c r="E31" s="47">
        <f>'Intermediate calcs'!$O31*VLOOKUP($B$4,Other_regional_data,7,FALSE)*Other_Fed_molluscs*Other_L_local*VLOOKUP(IF(ISBLANK($A31),$B31,$A31),Radionuclide_specific,9,FALSE)</f>
        <v>0</v>
      </c>
      <c r="F31" s="48">
        <f t="shared" si="0"/>
        <v>0</v>
      </c>
      <c r="G31" s="47">
        <f>'Intermediate calcs'!$L31*VLOOKUP($B$4,Other_regional_data,5,FALSE)*Other_Fed_fish*Other_A_regnl*VLOOKUP(IF(ISBLANK($A31),$B31,$A31),Radionuclide_specific,9,FALSE)</f>
        <v>0</v>
      </c>
      <c r="H31" s="48">
        <f>'Intermediate calcs'!$N31*VLOOKUP($B$4,Other_regional_data,6,FALSE)*Other_Fed_crust*Other_L_regnl*VLOOKUP(IF(ISBLANK($A31),$B31,$A31),Radionuclide_specific,9,FALSE)</f>
        <v>0</v>
      </c>
      <c r="I31" s="47">
        <f>'Intermediate calcs'!$P31*VLOOKUP($B$4,Other_regional_data,7,FALSE)*Other_Fed_molluscs*Other_L_regnl*VLOOKUP(IF(ISBLANK($A31),$B31,$A31),Radionuclide_specific,9,FALSE)</f>
        <v>0</v>
      </c>
      <c r="J31" s="48">
        <f t="shared" si="1"/>
        <v>0</v>
      </c>
    </row>
    <row r="32" spans="1:10">
      <c r="A32" s="4"/>
      <c r="B32" s="4" t="s">
        <v>22</v>
      </c>
      <c r="C32" s="47">
        <f>'Intermediate calcs'!$K32*VLOOKUP($B$4,Other_regional_data,5,FALSE)*Other_Fed_fish*Other_A_local*VLOOKUP(IF(ISBLANK($A32),$B32,$A32),Radionuclide_specific,9,FALSE)</f>
        <v>1.9184810649414719E-6</v>
      </c>
      <c r="D32" s="48">
        <f>'Intermediate calcs'!$M32*VLOOKUP($B$4,Other_regional_data,6,FALSE)*Other_Fed_crust*Other_L_local*VLOOKUP(IF(ISBLANK($A32),$B32,$A32),Radionuclide_specific,9,FALSE)</f>
        <v>1.2802245539425686E-3</v>
      </c>
      <c r="E32" s="47">
        <f>'Intermediate calcs'!$O32*VLOOKUP($B$4,Other_regional_data,7,FALSE)*Other_Fed_molluscs*Other_L_local*VLOOKUP(IF(ISBLANK($A32),$B32,$A32),Radionuclide_specific,9,FALSE)</f>
        <v>4.354505990563606E-4</v>
      </c>
      <c r="F32" s="48">
        <f t="shared" si="0"/>
        <v>1.7175936340638708E-3</v>
      </c>
      <c r="G32" s="47">
        <f>'Intermediate calcs'!$L32*VLOOKUP($B$4,Other_regional_data,5,FALSE)*Other_Fed_fish*Other_A_regnl*VLOOKUP(IF(ISBLANK($A32),$B32,$A32),Radionuclide_specific,9,FALSE)</f>
        <v>3.8351289995586843E-7</v>
      </c>
      <c r="H32" s="48">
        <f>'Intermediate calcs'!$N32*VLOOKUP($B$4,Other_regional_data,6,FALSE)*Other_Fed_crust*Other_L_regnl*VLOOKUP(IF(ISBLANK($A32),$B32,$A32),Radionuclide_specific,9,FALSE)</f>
        <v>2.5592258388654016E-6</v>
      </c>
      <c r="I32" s="47">
        <f>'Intermediate calcs'!$P32*VLOOKUP($B$4,Other_regional_data,7,FALSE)*Other_Fed_molluscs*Other_L_regnl*VLOOKUP(IF(ISBLANK($A32),$B32,$A32),Radionuclide_specific,9,FALSE)</f>
        <v>8.7048512014748378E-7</v>
      </c>
      <c r="J32" s="48">
        <f t="shared" si="1"/>
        <v>3.8132238589687538E-6</v>
      </c>
    </row>
    <row r="33" spans="1:10">
      <c r="A33" s="4"/>
      <c r="B33" s="4" t="s">
        <v>23</v>
      </c>
      <c r="C33" s="47">
        <f>'Intermediate calcs'!$K33*VLOOKUP($B$4,Other_regional_data,5,FALSE)*Other_Fed_fish*Other_A_local*VLOOKUP(IF(ISBLANK($A33),$B33,$A33),Radionuclide_specific,9,FALSE)</f>
        <v>3.6145295426433535E-10</v>
      </c>
      <c r="D33" s="48">
        <f>'Intermediate calcs'!$M33*VLOOKUP($B$4,Other_regional_data,6,FALSE)*Other_Fed_crust*Other_L_local*VLOOKUP(IF(ISBLANK($A33),$B33,$A33),Radionuclide_specific,9,FALSE)</f>
        <v>2.6800191950488562E-8</v>
      </c>
      <c r="E33" s="47">
        <f>'Intermediate calcs'!$O33*VLOOKUP($B$4,Other_regional_data,7,FALSE)*Other_Fed_molluscs*Other_L_local*VLOOKUP(IF(ISBLANK($A33),$B33,$A33),Radionuclide_specific,9,FALSE)</f>
        <v>1.6408283442703442E-8</v>
      </c>
      <c r="F33" s="48">
        <f t="shared" si="0"/>
        <v>4.3569928347456339E-8</v>
      </c>
      <c r="G33" s="47">
        <f>'Intermediate calcs'!$L33*VLOOKUP($B$4,Other_regional_data,5,FALSE)*Other_Fed_fish*Other_A_regnl*VLOOKUP(IF(ISBLANK($A33),$B33,$A33),Radionuclide_specific,9,FALSE)</f>
        <v>7.2256053614873755E-11</v>
      </c>
      <c r="H33" s="48">
        <f>'Intermediate calcs'!$N33*VLOOKUP($B$4,Other_regional_data,6,FALSE)*Other_Fed_crust*Other_L_regnl*VLOOKUP(IF(ISBLANK($A33),$B33,$A33),Radionuclide_specific,9,FALSE)</f>
        <v>5.3574776014895687E-11</v>
      </c>
      <c r="I33" s="47">
        <f>'Intermediate calcs'!$P33*VLOOKUP($B$4,Other_regional_data,7,FALSE)*Other_Fed_molluscs*Other_L_regnl*VLOOKUP(IF(ISBLANK($A33),$B33,$A33),Radionuclide_specific,9,FALSE)</f>
        <v>3.2800888585267501E-11</v>
      </c>
      <c r="J33" s="48">
        <f t="shared" si="1"/>
        <v>1.5863171821503694E-10</v>
      </c>
    </row>
    <row r="34" spans="1:10">
      <c r="A34" s="4"/>
      <c r="B34" s="4" t="s">
        <v>19</v>
      </c>
      <c r="C34" s="47">
        <f>'Intermediate calcs'!$K34*VLOOKUP($B$4,Other_regional_data,5,FALSE)*Other_Fed_fish*Other_A_local*VLOOKUP(IF(ISBLANK($A34),$B34,$A34),Radionuclide_specific,9,FALSE)</f>
        <v>3.3364888085938645E-5</v>
      </c>
      <c r="D34" s="48">
        <f>'Intermediate calcs'!$M34*VLOOKUP($B$4,Other_regional_data,6,FALSE)*Other_Fed_crust*Other_L_local*VLOOKUP(IF(ISBLANK($A34),$B34,$A34),Radionuclide_specific,9,FALSE)</f>
        <v>4.9477277447055809E-4</v>
      </c>
      <c r="E34" s="47">
        <f>'Intermediate calcs'!$O34*VLOOKUP($B$4,Other_regional_data,7,FALSE)*Other_Fed_molluscs*Other_L_local*VLOOKUP(IF(ISBLANK($A34),$B34,$A34),Radionuclide_specific,9,FALSE)</f>
        <v>3.0292215586529432E-4</v>
      </c>
      <c r="F34" s="48">
        <f t="shared" si="0"/>
        <v>8.3105981842179115E-4</v>
      </c>
      <c r="G34" s="47">
        <f>'Intermediate calcs'!$L34*VLOOKUP($B$4,Other_regional_data,5,FALSE)*Other_Fed_fish*Other_A_regnl*VLOOKUP(IF(ISBLANK($A34),$B34,$A34),Radionuclide_specific,9,FALSE)</f>
        <v>6.6697895644498854E-6</v>
      </c>
      <c r="H34" s="48">
        <f>'Intermediate calcs'!$N34*VLOOKUP($B$4,Other_regional_data,6,FALSE)*Other_Fed_crust*Other_L_regnl*VLOOKUP(IF(ISBLANK($A34),$B34,$A34),Radionuclide_specific,9,FALSE)</f>
        <v>9.890727879673049E-7</v>
      </c>
      <c r="I34" s="47">
        <f>'Intermediate calcs'!$P34*VLOOKUP($B$4,Other_regional_data,7,FALSE)*Other_Fed_molluscs*Other_L_regnl*VLOOKUP(IF(ISBLANK($A34),$B34,$A34),Radionuclide_specific,9,FALSE)</f>
        <v>6.0555486618955395E-7</v>
      </c>
      <c r="J34" s="48">
        <f t="shared" si="1"/>
        <v>8.2644172186067437E-6</v>
      </c>
    </row>
    <row r="35" spans="1:10">
      <c r="A35" s="4" t="s">
        <v>133</v>
      </c>
      <c r="B35" s="4"/>
      <c r="C35" s="47">
        <f>'Intermediate calcs'!$K35*VLOOKUP($B$4,Other_regional_data,5,FALSE)*Other_Fed_fish*Other_A_local*VLOOKUP(IF(ISBLANK($A35),$B35,$A35),Radionuclide_specific,9,FALSE)</f>
        <v>1.7485812026919826E-6</v>
      </c>
      <c r="D35" s="48">
        <f>'Intermediate calcs'!$M35*VLOOKUP($B$4,Other_regional_data,6,FALSE)*Other_Fed_crust*Other_L_local*VLOOKUP(IF(ISBLANK($A35),$B35,$A35),Radionuclide_specific,9,FALSE)</f>
        <v>4.3216607970959947E-6</v>
      </c>
      <c r="E35" s="47">
        <f>'Intermediate calcs'!$O35*VLOOKUP($B$4,Other_regional_data,7,FALSE)*Other_Fed_molluscs*Other_L_local*VLOOKUP(IF(ISBLANK($A35),$B35,$A35),Radionuclide_specific,9,FALSE)</f>
        <v>2.6459152021363814E-6</v>
      </c>
      <c r="F35" s="48">
        <f t="shared" si="0"/>
        <v>8.7161572019243592E-6</v>
      </c>
      <c r="G35" s="47">
        <f>'Intermediate calcs'!$L35*VLOOKUP($B$4,Other_regional_data,5,FALSE)*Other_Fed_fish*Other_A_regnl*VLOOKUP(IF(ISBLANK($A35),$B35,$A35),Radionuclide_specific,9,FALSE)</f>
        <v>3.3843212322812526E-7</v>
      </c>
      <c r="H35" s="48">
        <f>'Intermediate calcs'!$N35*VLOOKUP($B$4,Other_regional_data,6,FALSE)*Other_Fed_crust*Other_L_regnl*VLOOKUP(IF(ISBLANK($A35),$B35,$A35),Radionuclide_specific,9,FALSE)</f>
        <v>8.3644319015969036E-9</v>
      </c>
      <c r="I35" s="47">
        <f>'Intermediate calcs'!$P35*VLOOKUP($B$4,Other_regional_data,7,FALSE)*Other_Fed_molluscs*Other_L_regnl*VLOOKUP(IF(ISBLANK($A35),$B35,$A35),Radionuclide_specific,9,FALSE)</f>
        <v>5.1210815852418145E-9</v>
      </c>
      <c r="J35" s="48">
        <f t="shared" si="1"/>
        <v>3.5191763671496399E-7</v>
      </c>
    </row>
    <row r="36" spans="1:10">
      <c r="A36" s="4" t="s">
        <v>20</v>
      </c>
      <c r="B36" s="4"/>
      <c r="C36" s="47">
        <f>'Intermediate calcs'!$K36*VLOOKUP($B$4,Other_regional_data,5,FALSE)*Other_Fed_fish*Other_A_local*VLOOKUP(IF(ISBLANK($A36),$B36,$A36),Radionuclide_specific,9,FALSE)</f>
        <v>1.9151136056383725E-6</v>
      </c>
      <c r="D36" s="48">
        <f>'Intermediate calcs'!$M36*VLOOKUP($B$4,Other_regional_data,6,FALSE)*Other_Fed_crust*Other_L_local*VLOOKUP(IF(ISBLANK($A36),$B36,$A36),Radionuclide_specific,9,FALSE)</f>
        <v>4.7332496647743249E-6</v>
      </c>
      <c r="E36" s="47">
        <f>'Intermediate calcs'!$O36*VLOOKUP($B$4,Other_regional_data,7,FALSE)*Other_Fed_molluscs*Other_L_local*VLOOKUP(IF(ISBLANK($A36),$B36,$A36),Radionuclide_specific,9,FALSE)</f>
        <v>2.8979084272298415E-6</v>
      </c>
      <c r="F36" s="48">
        <f t="shared" si="0"/>
        <v>9.5462716976425403E-6</v>
      </c>
      <c r="G36" s="47">
        <f>'Intermediate calcs'!$L36*VLOOKUP($B$4,Other_regional_data,5,FALSE)*Other_Fed_fish*Other_A_regnl*VLOOKUP(IF(ISBLANK($A36),$B36,$A36),Radionuclide_specific,9,FALSE)</f>
        <v>3.7066714946006452E-7</v>
      </c>
      <c r="H36" s="48">
        <f>'Intermediate calcs'!$N36*VLOOKUP($B$4,Other_regional_data,6,FALSE)*Other_Fed_crust*Other_L_regnl*VLOOKUP(IF(ISBLANK($A36),$B36,$A36),Radionuclide_specific,9,FALSE)</f>
        <v>9.161128382981144E-9</v>
      </c>
      <c r="I36" s="47">
        <f>'Intermediate calcs'!$P36*VLOOKUP($B$4,Other_regional_data,7,FALSE)*Other_Fed_molluscs*Other_L_regnl*VLOOKUP(IF(ISBLANK($A36),$B36,$A36),Radionuclide_specific,9,FALSE)</f>
        <v>5.6088550201674873E-9</v>
      </c>
      <c r="J36" s="48">
        <f t="shared" si="1"/>
        <v>3.8543713286321314E-7</v>
      </c>
    </row>
    <row r="37" spans="1:10">
      <c r="A37" s="4"/>
      <c r="B37" s="4" t="s">
        <v>29</v>
      </c>
      <c r="C37" s="47">
        <f>'Intermediate calcs'!$K37*VLOOKUP($B$4,Other_regional_data,5,FALSE)*Other_Fed_fish*Other_A_local*VLOOKUP(IF(ISBLANK($A37),$B37,$A37),Radionuclide_specific,9,FALSE)</f>
        <v>9.5755680281918626E-7</v>
      </c>
      <c r="D37" s="48">
        <f>'Intermediate calcs'!$M37*VLOOKUP($B$4,Other_regional_data,6,FALSE)*Other_Fed_crust*Other_L_local*VLOOKUP(IF(ISBLANK($A37),$B37,$A37),Radionuclide_specific,9,FALSE)</f>
        <v>1.4199748994322979E-6</v>
      </c>
      <c r="E37" s="47">
        <f>'Intermediate calcs'!$O37*VLOOKUP($B$4,Other_regional_data,7,FALSE)*Other_Fed_molluscs*Other_L_local*VLOOKUP(IF(ISBLANK($A37),$B37,$A37),Radionuclide_specific,9,FALSE)</f>
        <v>8.6937252816895255E-7</v>
      </c>
      <c r="F37" s="48">
        <f t="shared" si="0"/>
        <v>3.2469042304204368E-6</v>
      </c>
      <c r="G37" s="47">
        <f>'Intermediate calcs'!$L37*VLOOKUP($B$4,Other_regional_data,5,FALSE)*Other_Fed_fish*Other_A_regnl*VLOOKUP(IF(ISBLANK($A37),$B37,$A37),Radionuclide_specific,9,FALSE)</f>
        <v>1.8533357473003226E-7</v>
      </c>
      <c r="H37" s="48">
        <f>'Intermediate calcs'!$N37*VLOOKUP($B$4,Other_regional_data,6,FALSE)*Other_Fed_crust*Other_L_regnl*VLOOKUP(IF(ISBLANK($A37),$B37,$A37),Radionuclide_specific,9,FALSE)</f>
        <v>2.7483385148943435E-9</v>
      </c>
      <c r="I37" s="47">
        <f>'Intermediate calcs'!$P37*VLOOKUP($B$4,Other_regional_data,7,FALSE)*Other_Fed_molluscs*Other_L_regnl*VLOOKUP(IF(ISBLANK($A37),$B37,$A37),Radionuclide_specific,9,FALSE)</f>
        <v>1.6826565060502465E-9</v>
      </c>
      <c r="J37" s="48">
        <f t="shared" si="1"/>
        <v>1.8976456975097685E-7</v>
      </c>
    </row>
    <row r="38" spans="1:10">
      <c r="A38" s="4"/>
      <c r="B38" s="4" t="s">
        <v>69</v>
      </c>
      <c r="C38" s="47">
        <f>'Intermediate calcs'!$K38*VLOOKUP($B$4,Other_regional_data,5,FALSE)*Other_Fed_fish*Other_A_local*VLOOKUP(IF(ISBLANK($A38),$B38,$A38),Radionuclide_specific,9,FALSE)</f>
        <v>2.9836914870452909E-10</v>
      </c>
      <c r="D38" s="48">
        <f>'Intermediate calcs'!$M38*VLOOKUP($B$4,Other_regional_data,6,FALSE)*Other_Fed_crust*Other_L_local*VLOOKUP(IF(ISBLANK($A38),$B38,$A38),Radionuclide_specific,9,FALSE)</f>
        <v>8.8491189384911295E-9</v>
      </c>
      <c r="E38" s="47">
        <f>'Intermediate calcs'!$O38*VLOOKUP($B$4,Other_regional_data,7,FALSE)*Other_Fed_molluscs*Other_L_local*VLOOKUP(IF(ISBLANK($A38),$B38,$A38),Radionuclide_specific,9,FALSE)</f>
        <v>5.4178287987340523E-9</v>
      </c>
      <c r="F38" s="48">
        <f t="shared" si="0"/>
        <v>1.4565316885929711E-8</v>
      </c>
      <c r="G38" s="47">
        <f>'Intermediate calcs'!$L38*VLOOKUP($B$4,Other_regional_data,5,FALSE)*Other_Fed_fish*Other_A_regnl*VLOOKUP(IF(ISBLANK($A38),$B38,$A38),Radionuclide_specific,9,FALSE)</f>
        <v>5.7748867488343387E-11</v>
      </c>
      <c r="H38" s="48">
        <f>'Intermediate calcs'!$N38*VLOOKUP($B$4,Other_regional_data,6,FALSE)*Other_Fed_crust*Other_L_regnl*VLOOKUP(IF(ISBLANK($A38),$B38,$A38),Radionuclide_specific,9,FALSE)</f>
        <v>1.7127326976877789E-11</v>
      </c>
      <c r="I38" s="47">
        <f>'Intermediate calcs'!$P38*VLOOKUP($B$4,Other_regional_data,7,FALSE)*Other_Fed_molluscs*Other_L_regnl*VLOOKUP(IF(ISBLANK($A38),$B38,$A38),Radionuclide_specific,9,FALSE)</f>
        <v>1.0486120255095738E-11</v>
      </c>
      <c r="J38" s="48">
        <f t="shared" si="1"/>
        <v>8.5362314720316924E-11</v>
      </c>
    </row>
    <row r="39" spans="1:10">
      <c r="A39" s="4"/>
      <c r="B39" s="4" t="s">
        <v>70</v>
      </c>
      <c r="C39" s="47">
        <f>'Intermediate calcs'!$K39*VLOOKUP($B$4,Other_regional_data,5,FALSE)*Other_Fed_fish*Other_A_local*VLOOKUP(IF(ISBLANK($A39),$B39,$A39),Radionuclide_specific,9,FALSE)</f>
        <v>5.9951382437375138E-7</v>
      </c>
      <c r="D39" s="48">
        <f>'Intermediate calcs'!$M39*VLOOKUP($B$4,Other_regional_data,6,FALSE)*Other_Fed_crust*Other_L_local*VLOOKUP(IF(ISBLANK($A39),$B39,$A39),Radionuclide_specific,9,FALSE)</f>
        <v>1.4817129385380496E-6</v>
      </c>
      <c r="E39" s="47">
        <f>'Intermediate calcs'!$O39*VLOOKUP($B$4,Other_regional_data,7,FALSE)*Other_Fed_molluscs*Other_L_local*VLOOKUP(IF(ISBLANK($A39),$B39,$A39),Radionuclide_specific,9,FALSE)</f>
        <v>9.0717133374151568E-7</v>
      </c>
      <c r="F39" s="48">
        <f t="shared" si="0"/>
        <v>2.9883980966533164E-6</v>
      </c>
      <c r="G39" s="47">
        <f>'Intermediate calcs'!$L39*VLOOKUP($B$4,Other_regional_data,5,FALSE)*Other_Fed_fish*Other_A_regnl*VLOOKUP(IF(ISBLANK($A39),$B39,$A39),Radionuclide_specific,9,FALSE)</f>
        <v>1.1603493374402019E-7</v>
      </c>
      <c r="H39" s="48">
        <f>'Intermediate calcs'!$N39*VLOOKUP($B$4,Other_regional_data,6,FALSE)*Other_Fed_crust*Other_L_regnl*VLOOKUP(IF(ISBLANK($A39),$B39,$A39),Radionuclide_specific,9,FALSE)</f>
        <v>2.8678314938027927E-9</v>
      </c>
      <c r="I39" s="47">
        <f>'Intermediate calcs'!$P39*VLOOKUP($B$4,Other_regional_data,7,FALSE)*Other_Fed_molluscs*Other_L_regnl*VLOOKUP(IF(ISBLANK($A39),$B39,$A39),Radionuclide_specific,9,FALSE)</f>
        <v>1.7558154845741698E-9</v>
      </c>
      <c r="J39" s="48">
        <f t="shared" si="1"/>
        <v>1.2065858072239716E-7</v>
      </c>
    </row>
    <row r="40" spans="1:10">
      <c r="A40" s="4"/>
      <c r="B40" s="4" t="s">
        <v>71</v>
      </c>
      <c r="C40" s="47">
        <f>'Intermediate calcs'!$K40*VLOOKUP($B$4,Other_regional_data,5,FALSE)*Other_Fed_fish*Other_A_local*VLOOKUP(IF(ISBLANK($A40),$B40,$A40),Radionuclide_specific,9,FALSE)</f>
        <v>1.6653161788159762E-8</v>
      </c>
      <c r="D40" s="48">
        <f>'Intermediate calcs'!$M40*VLOOKUP($B$4,Other_regional_data,6,FALSE)*Other_Fed_crust*Other_L_local*VLOOKUP(IF(ISBLANK($A40),$B40,$A40),Radionuclide_specific,9,FALSE)</f>
        <v>1.1112847039035376E-5</v>
      </c>
      <c r="E40" s="47">
        <f>'Intermediate calcs'!$O40*VLOOKUP($B$4,Other_regional_data,7,FALSE)*Other_Fed_molluscs*Other_L_local*VLOOKUP(IF(ISBLANK($A40),$B40,$A40),Radionuclide_specific,9,FALSE)</f>
        <v>3.7798805572563157E-6</v>
      </c>
      <c r="F40" s="48">
        <f t="shared" si="0"/>
        <v>1.4909380758079851E-5</v>
      </c>
      <c r="G40" s="47">
        <f>'Intermediate calcs'!$L40*VLOOKUP($B$4,Other_regional_data,5,FALSE)*Other_Fed_fish*Other_A_regnl*VLOOKUP(IF(ISBLANK($A40),$B40,$A40),Radionuclide_specific,9,FALSE)</f>
        <v>3.2231926040005613E-9</v>
      </c>
      <c r="H40" s="48">
        <f>'Intermediate calcs'!$N40*VLOOKUP($B$4,Other_regional_data,6,FALSE)*Other_Fed_crust*Other_L_regnl*VLOOKUP(IF(ISBLANK($A40),$B40,$A40),Radionuclide_specific,9,FALSE)</f>
        <v>2.1508736203520943E-8</v>
      </c>
      <c r="I40" s="47">
        <f>'Intermediate calcs'!$P40*VLOOKUP($B$4,Other_regional_data,7,FALSE)*Other_Fed_molluscs*Other_L_regnl*VLOOKUP(IF(ISBLANK($A40),$B40,$A40),Radionuclide_specific,9,FALSE)</f>
        <v>7.3158978523923731E-9</v>
      </c>
      <c r="J40" s="48">
        <f t="shared" si="1"/>
        <v>3.2047826659913874E-8</v>
      </c>
    </row>
    <row r="41" spans="1:10">
      <c r="A41" s="4" t="s">
        <v>72</v>
      </c>
      <c r="B41" s="4"/>
      <c r="C41" s="47">
        <f>'Intermediate calcs'!$K41*VLOOKUP($B$4,Other_regional_data,5,FALSE)*Other_Fed_fish*Other_A_local*VLOOKUP(IF(ISBLANK($A41),$B41,$A41),Radionuclide_specific,9,FALSE)</f>
        <v>6.8141726712037113E-10</v>
      </c>
      <c r="D41" s="48">
        <f>'Intermediate calcs'!$M41*VLOOKUP($B$4,Other_regional_data,6,FALSE)*Other_Fed_crust*Other_L_local*VLOOKUP(IF(ISBLANK($A41),$B41,$A41),Radionuclide_specific,9,FALSE)</f>
        <v>1.0104835687052076E-8</v>
      </c>
      <c r="E41" s="47">
        <f>'Intermediate calcs'!$O41*VLOOKUP($B$4,Other_regional_data,7,FALSE)*Other_Fed_molluscs*Other_L_local*VLOOKUP(IF(ISBLANK($A41),$B41,$A41),Radionuclide_specific,9,FALSE)</f>
        <v>1.8559905287402936E-8</v>
      </c>
      <c r="F41" s="48">
        <f t="shared" si="0"/>
        <v>2.9346158241575386E-8</v>
      </c>
      <c r="G41" s="47">
        <f>'Intermediate calcs'!$L41*VLOOKUP($B$4,Other_regional_data,5,FALSE)*Other_Fed_fish*Other_A_regnl*VLOOKUP(IF(ISBLANK($A41),$B41,$A41),Radionuclide_specific,9,FALSE)</f>
        <v>1.3628238405027549E-10</v>
      </c>
      <c r="H41" s="48">
        <f>'Intermediate calcs'!$N41*VLOOKUP($B$4,Other_regional_data,6,FALSE)*Other_Fed_crust*Other_L_regnl*VLOOKUP(IF(ISBLANK($A41),$B41,$A41),Radionuclide_specific,9,FALSE)</f>
        <v>2.0209512795109379E-11</v>
      </c>
      <c r="I41" s="47">
        <f>'Intermediate calcs'!$P41*VLOOKUP($B$4,Other_regional_data,7,FALSE)*Other_Fed_molluscs*Other_L_regnl*VLOOKUP(IF(ISBLANK($A41),$B41,$A41),Radionuclide_specific,9,FALSE)</f>
        <v>3.7119519307217294E-11</v>
      </c>
      <c r="J41" s="48">
        <f t="shared" si="1"/>
        <v>1.9361141615260216E-10</v>
      </c>
    </row>
    <row r="42" spans="1:10">
      <c r="A42" s="4" t="s">
        <v>30</v>
      </c>
      <c r="B42" s="4"/>
      <c r="C42" s="47">
        <f>'Intermediate calcs'!$K42*VLOOKUP($B$4,Other_regional_data,5,FALSE)*Other_Fed_fish*Other_A_local*VLOOKUP(IF(ISBLANK($A42),$B42,$A42),Radionuclide_specific,9,FALSE)</f>
        <v>6.2579145680311088E-10</v>
      </c>
      <c r="D42" s="48">
        <f>'Intermediate calcs'!$M42*VLOOKUP($B$4,Other_regional_data,6,FALSE)*Other_Fed_crust*Other_L_local*VLOOKUP(IF(ISBLANK($A42),$B42,$A42),Radionuclide_specific,9,FALSE)</f>
        <v>9.2799524615500287E-9</v>
      </c>
      <c r="E42" s="47">
        <f>'Intermediate calcs'!$O42*VLOOKUP($B$4,Other_regional_data,7,FALSE)*Other_Fed_molluscs*Other_L_local*VLOOKUP(IF(ISBLANK($A42),$B42,$A42),Radionuclide_specific,9,FALSE)</f>
        <v>1.7044813403414881E-8</v>
      </c>
      <c r="F42" s="48">
        <f t="shared" si="0"/>
        <v>2.6950557321768019E-8</v>
      </c>
      <c r="G42" s="47">
        <f>'Intermediate calcs'!$L42*VLOOKUP($B$4,Other_regional_data,5,FALSE)*Other_Fed_fish*Other_A_regnl*VLOOKUP(IF(ISBLANK($A42),$B42,$A42),Radionuclide_specific,9,FALSE)</f>
        <v>1.251576655843954E-10</v>
      </c>
      <c r="H42" s="48">
        <f>'Intermediate calcs'!$N42*VLOOKUP($B$4,Other_regional_data,6,FALSE)*Other_Fed_crust*Other_L_regnl*VLOOKUP(IF(ISBLANK($A42),$B42,$A42),Radionuclide_specific,9,FALSE)</f>
        <v>1.8559812125833933E-11</v>
      </c>
      <c r="I42" s="47">
        <f>'Intermediate calcs'!$P42*VLOOKUP($B$4,Other_regional_data,7,FALSE)*Other_Fed_molluscs*Other_L_regnl*VLOOKUP(IF(ISBLANK($A42),$B42,$A42),Radionuclide_specific,9,FALSE)</f>
        <v>3.4089456362843976E-11</v>
      </c>
      <c r="J42" s="48">
        <f t="shared" si="1"/>
        <v>1.778069340730733E-10</v>
      </c>
    </row>
    <row r="43" spans="1:10">
      <c r="A43" s="4"/>
      <c r="B43" s="4" t="s">
        <v>31</v>
      </c>
      <c r="C43" s="47">
        <f>'Intermediate calcs'!$K43*VLOOKUP($B$4,Other_regional_data,5,FALSE)*Other_Fed_fish*Other_A_local*VLOOKUP(IF(ISBLANK($A43),$B43,$A43),Radionuclide_specific,9,FALSE)</f>
        <v>2.8369212708407689E-8</v>
      </c>
      <c r="D43" s="48">
        <f>'Intermediate calcs'!$M43*VLOOKUP($B$4,Other_regional_data,6,FALSE)*Other_Fed_crust*Other_L_local*VLOOKUP(IF(ISBLANK($A43),$B43,$A43),Radionuclide_specific,9,FALSE)</f>
        <v>7.0115196376155777E-8</v>
      </c>
      <c r="E43" s="47">
        <f>'Intermediate calcs'!$O43*VLOOKUP($B$4,Other_regional_data,7,FALSE)*Other_Fed_molluscs*Other_L_local*VLOOKUP(IF(ISBLANK($A43),$B43,$A43),Radionuclide_specific,9,FALSE)</f>
        <v>4.2927678201193038E-8</v>
      </c>
      <c r="F43" s="48">
        <f t="shared" si="0"/>
        <v>1.4141208728575651E-7</v>
      </c>
      <c r="G43" s="47">
        <f>'Intermediate calcs'!$L43*VLOOKUP($B$4,Other_regional_data,5,FALSE)*Other_Fed_fish*Other_A_regnl*VLOOKUP(IF(ISBLANK($A43),$B43,$A43),Radionuclide_specific,9,FALSE)</f>
        <v>5.6738141731592584E-9</v>
      </c>
      <c r="H43" s="48">
        <f>'Intermediate calcs'!$N43*VLOOKUP($B$4,Other_regional_data,6,FALSE)*Other_Fed_crust*Other_L_regnl*VLOOKUP(IF(ISBLANK($A43),$B43,$A43),Radionuclide_specific,9,FALSE)</f>
        <v>1.4022969161741193E-10</v>
      </c>
      <c r="I43" s="47">
        <f>'Intermediate calcs'!$P43*VLOOKUP($B$4,Other_regional_data,7,FALSE)*Other_Fed_molluscs*Other_L_regnl*VLOOKUP(IF(ISBLANK($A43),$B43,$A43),Radionuclide_specific,9,FALSE)</f>
        <v>8.5854927136051501E-11</v>
      </c>
      <c r="J43" s="48">
        <f t="shared" si="1"/>
        <v>5.8998987919127212E-9</v>
      </c>
    </row>
    <row r="44" spans="1:10">
      <c r="A44" s="4"/>
      <c r="B44" s="4" t="s">
        <v>32</v>
      </c>
      <c r="C44" s="47">
        <f>'Intermediate calcs'!$K44*VLOOKUP($B$4,Other_regional_data,5,FALSE)*Other_Fed_fish*Other_A_local*VLOOKUP(IF(ISBLANK($A44),$B44,$A44),Radionuclide_specific,9,FALSE)</f>
        <v>0</v>
      </c>
      <c r="D44" s="48">
        <f>'Intermediate calcs'!$M44*VLOOKUP($B$4,Other_regional_data,6,FALSE)*Other_Fed_crust*Other_L_local*VLOOKUP(IF(ISBLANK($A44),$B44,$A44),Radionuclide_specific,9,FALSE)</f>
        <v>0</v>
      </c>
      <c r="E44" s="47">
        <f>'Intermediate calcs'!$O44*VLOOKUP($B$4,Other_regional_data,7,FALSE)*Other_Fed_molluscs*Other_L_local*VLOOKUP(IF(ISBLANK($A44),$B44,$A44),Radionuclide_specific,9,FALSE)</f>
        <v>0</v>
      </c>
      <c r="F44" s="48">
        <f t="shared" si="0"/>
        <v>0</v>
      </c>
      <c r="G44" s="47">
        <f>'Intermediate calcs'!$L44*VLOOKUP($B$4,Other_regional_data,5,FALSE)*Other_Fed_fish*Other_A_regnl*VLOOKUP(IF(ISBLANK($A44),$B44,$A44),Radionuclide_specific,9,FALSE)</f>
        <v>0</v>
      </c>
      <c r="H44" s="48">
        <f>'Intermediate calcs'!$N44*VLOOKUP($B$4,Other_regional_data,6,FALSE)*Other_Fed_crust*Other_L_regnl*VLOOKUP(IF(ISBLANK($A44),$B44,$A44),Radionuclide_specific,9,FALSE)</f>
        <v>0</v>
      </c>
      <c r="I44" s="47">
        <f>'Intermediate calcs'!$P44*VLOOKUP($B$4,Other_regional_data,7,FALSE)*Other_Fed_molluscs*Other_L_regnl*VLOOKUP(IF(ISBLANK($A44),$B44,$A44),Radionuclide_specific,9,FALSE)</f>
        <v>0</v>
      </c>
      <c r="J44" s="48">
        <f t="shared" si="1"/>
        <v>0</v>
      </c>
    </row>
    <row r="45" spans="1:10">
      <c r="A45" s="4" t="s">
        <v>13</v>
      </c>
      <c r="C45" s="47">
        <f>'Intermediate calcs'!$K45*VLOOKUP($B$4,Other_regional_data,5,FALSE)*Other_Fed_fish*Other_A_local*VLOOKUP(IF(ISBLANK($A45),$B45,$A45),Radionuclide_specific,9,FALSE)</f>
        <v>3.4698013614245397E-7</v>
      </c>
      <c r="D45" s="48">
        <f>'Intermediate calcs'!$M45*VLOOKUP($B$4,Other_regional_data,6,FALSE)*Other_Fed_crust*Other_L_local*VLOOKUP(IF(ISBLANK($A45),$B45,$A45),Radionuclide_specific,9,FALSE)</f>
        <v>1.0290837733558918E-6</v>
      </c>
      <c r="E45" s="47">
        <f>'Intermediate calcs'!$O45*VLOOKUP($B$4,Other_regional_data,7,FALSE)*Other_Fed_molluscs*Other_L_local*VLOOKUP(IF(ISBLANK($A45),$B45,$A45),Radionuclide_specific,9,FALSE)</f>
        <v>9.4507708773345792E-6</v>
      </c>
      <c r="F45" s="48">
        <f t="shared" si="0"/>
        <v>1.0826834786832926E-5</v>
      </c>
      <c r="G45" s="47">
        <f>'Intermediate calcs'!$L45*VLOOKUP($B$4,Other_regional_data,5,FALSE)*Other_Fed_fish*Other_A_regnl*VLOOKUP(IF(ISBLANK($A45),$B45,$A45),Radionuclide_specific,9,FALSE)</f>
        <v>6.9325389231653044E-8</v>
      </c>
      <c r="H45" s="48">
        <f>'Intermediate calcs'!$N45*VLOOKUP($B$4,Other_regional_data,6,FALSE)*Other_Fed_crust*Other_L_regnl*VLOOKUP(IF(ISBLANK($A45),$B45,$A45),Radionuclide_specific,9,FALSE)</f>
        <v>2.0560725444694004E-9</v>
      </c>
      <c r="I45" s="47">
        <f>'Intermediate calcs'!$P45*VLOOKUP($B$4,Other_regional_data,7,FALSE)*Other_Fed_molluscs*Other_L_regnl*VLOOKUP(IF(ISBLANK($A45),$B45,$A45),Radionuclide_specific,9,FALSE)</f>
        <v>1.8882301935042327E-8</v>
      </c>
      <c r="J45" s="48">
        <f t="shared" si="1"/>
        <v>9.0263763711164767E-8</v>
      </c>
    </row>
    <row r="46" spans="1:10">
      <c r="A46" t="s">
        <v>18</v>
      </c>
      <c r="C46" s="47">
        <f>'Intermediate calcs'!$K46*VLOOKUP($B$4,Other_regional_data,5,FALSE)*Other_Fed_fish*Other_A_local*VLOOKUP(IF(ISBLANK($A46),$B46,$A46),Radionuclide_specific,9,FALSE)</f>
        <v>3.4697880318944697E-7</v>
      </c>
      <c r="D46" s="48">
        <f>'Intermediate calcs'!$M46*VLOOKUP($B$4,Other_regional_data,6,FALSE)*Other_Fed_crust*Other_L_local*VLOOKUP(IF(ISBLANK($A46),$B46,$A46),Radionuclide_specific,9,FALSE)</f>
        <v>1.0290798200451192E-6</v>
      </c>
      <c r="E46" s="47">
        <f>'Intermediate calcs'!$O46*VLOOKUP($B$4,Other_regional_data,7,FALSE)*Other_Fed_molluscs*Other_L_local*VLOOKUP(IF(ISBLANK($A46),$B46,$A46),Radionuclide_specific,9,FALSE)</f>
        <v>9.4507345714134429E-6</v>
      </c>
      <c r="F46" s="48">
        <f t="shared" si="0"/>
        <v>1.0826793194648009E-5</v>
      </c>
      <c r="G46" s="47">
        <f>'Intermediate calcs'!$L46*VLOOKUP($B$4,Other_regional_data,5,FALSE)*Other_Fed_fish*Other_A_regnl*VLOOKUP(IF(ISBLANK($A46),$B46,$A46),Radionuclide_specific,9,FALSE)</f>
        <v>6.9319789683019738E-8</v>
      </c>
      <c r="H46" s="48">
        <f>'Intermediate calcs'!$N46*VLOOKUP($B$4,Other_regional_data,6,FALSE)*Other_Fed_crust*Other_L_regnl*VLOOKUP(IF(ISBLANK($A46),$B46,$A46),Radionuclide_specific,9,FALSE)</f>
        <v>2.0559064714284276E-9</v>
      </c>
      <c r="I46" s="47">
        <f>'Intermediate calcs'!$P46*VLOOKUP($B$4,Other_regional_data,7,FALSE)*Other_Fed_molluscs*Other_L_regnl*VLOOKUP(IF(ISBLANK($A46),$B46,$A46),Radionuclide_specific,9,FALSE)</f>
        <v>1.8880776774215024E-8</v>
      </c>
      <c r="J46" s="48">
        <f t="shared" si="1"/>
        <v>9.0256472928663196E-8</v>
      </c>
    </row>
    <row r="47" spans="1:10">
      <c r="A47" t="s">
        <v>9</v>
      </c>
      <c r="C47" s="47">
        <f>'Intermediate calcs'!$K47*VLOOKUP($B$4,Other_regional_data,5,FALSE)*Other_Fed_fish*Other_A_local*VLOOKUP(IF(ISBLANK($A47),$B47,$A47),Radionuclide_specific,9,FALSE)</f>
        <v>2.7753104056530983E-7</v>
      </c>
      <c r="D47" s="48">
        <f>'Intermediate calcs'!$M47*VLOOKUP($B$4,Other_regional_data,6,FALSE)*Other_Fed_crust*Other_L_local*VLOOKUP(IF(ISBLANK($A47),$B47,$A47),Radionuclide_specific,9,FALSE)</f>
        <v>1.6462192540675062E-6</v>
      </c>
      <c r="E47" s="47">
        <f>'Intermediate calcs'!$O47*VLOOKUP($B$4,Other_regional_data,7,FALSE)*Other_Fed_molluscs*Other_L_local*VLOOKUP(IF(ISBLANK($A47),$B47,$A47),Radionuclide_specific,9,FALSE)</f>
        <v>2.5197237560348008E-6</v>
      </c>
      <c r="F47" s="48">
        <f t="shared" si="0"/>
        <v>4.4434740506676165E-6</v>
      </c>
      <c r="G47" s="47">
        <f>'Intermediate calcs'!$L47*VLOOKUP($B$4,Other_regional_data,5,FALSE)*Other_Fed_fish*Other_A_regnl*VLOOKUP(IF(ISBLANK($A47),$B47,$A47),Radionuclide_specific,9,FALSE)</f>
        <v>5.4510162091223075E-8</v>
      </c>
      <c r="H47" s="48">
        <f>'Intermediate calcs'!$N47*VLOOKUP($B$4,Other_regional_data,6,FALSE)*Other_Fed_crust*Other_L_regnl*VLOOKUP(IF(ISBLANK($A47),$B47,$A47),Radionuclide_specific,9,FALSE)</f>
        <v>3.2333564632672187E-9</v>
      </c>
      <c r="I47" s="47">
        <f>'Intermediate calcs'!$P47*VLOOKUP($B$4,Other_regional_data,7,FALSE)*Other_Fed_molluscs*Other_L_regnl*VLOOKUP(IF(ISBLANK($A47),$B47,$A47),Radionuclide_specific,9,FALSE)</f>
        <v>4.9490157960994094E-9</v>
      </c>
      <c r="J47" s="48">
        <f t="shared" si="1"/>
        <v>6.2692534350589711E-8</v>
      </c>
    </row>
    <row r="49" spans="1:10" s="107" customFormat="1" ht="12.75" customHeight="1">
      <c r="A49" s="44" t="s">
        <v>248</v>
      </c>
      <c r="B49" s="44" t="s">
        <v>56</v>
      </c>
      <c r="C49" s="121" t="s">
        <v>145</v>
      </c>
      <c r="D49" s="121"/>
      <c r="E49" s="121"/>
      <c r="F49" s="121"/>
      <c r="G49" s="121" t="s">
        <v>138</v>
      </c>
      <c r="H49" s="121"/>
      <c r="I49" s="121"/>
      <c r="J49" s="121"/>
    </row>
    <row r="50" spans="1:10" s="29" customFormat="1" ht="25.5" customHeight="1">
      <c r="A50" s="26" t="s">
        <v>77</v>
      </c>
      <c r="B50" s="26" t="s">
        <v>116</v>
      </c>
      <c r="C50" s="67" t="s">
        <v>164</v>
      </c>
      <c r="D50" s="26" t="s">
        <v>165</v>
      </c>
      <c r="E50" s="67" t="s">
        <v>166</v>
      </c>
      <c r="F50" s="26" t="s">
        <v>167</v>
      </c>
      <c r="G50" s="67" t="s">
        <v>164</v>
      </c>
      <c r="H50" s="26" t="s">
        <v>168</v>
      </c>
      <c r="I50" s="67" t="s">
        <v>166</v>
      </c>
      <c r="J50" s="26" t="s">
        <v>167</v>
      </c>
    </row>
    <row r="51" spans="1:10">
      <c r="A51" s="4" t="s">
        <v>115</v>
      </c>
      <c r="B51" s="4"/>
      <c r="C51" s="47">
        <f>'Intermediate calcs'!$K6*VLOOKUP($B$49,Other_regional_data,5,FALSE)*Other_Fed_fish*Other_A_local*VLOOKUP(IF(ISBLANK($A51),$B51,$A51),Radionuclide_specific,9,FALSE)</f>
        <v>2.7544004196447649E-13</v>
      </c>
      <c r="D51" s="48">
        <f>'Intermediate calcs'!$M6*VLOOKUP($B$49,Other_regional_data,6,FALSE)*Other_Fed_crust*Other_L_local*VLOOKUP(IF(ISBLANK($A51),$B51,$A51),Radionuclide_specific,9,FALSE)</f>
        <v>1.1642330706524065E-12</v>
      </c>
      <c r="E51" s="47">
        <f>'Intermediate calcs'!$O6*VLOOKUP($B$49,Other_regional_data,7,FALSE)*Other_Fed_molluscs*Other_L_local*VLOOKUP(IF(ISBLANK($A51),$B51,$A51),Radionuclide_specific,9,FALSE)</f>
        <v>1.9398687679428908E-12</v>
      </c>
      <c r="F51" s="48">
        <f>C51+D51+E51</f>
        <v>3.3795418805597735E-12</v>
      </c>
      <c r="G51" s="47">
        <f>'Intermediate calcs'!$L6*VLOOKUP($B$49,Other_regional_data,5,FALSE)*Other_Fed_fish*Other_A_regnl*VLOOKUP(IF(ISBLANK($A51),$B51,$A51),Radionuclide_specific,9,FALSE)</f>
        <v>5.2228497625608313E-14</v>
      </c>
      <c r="H51" s="48">
        <f>'Intermediate calcs'!$N6*VLOOKUP($B$49,Other_regional_data,6,FALSE)*Other_Fed_crust*Other_L_regnl*VLOOKUP(IF(ISBLANK($A51),$B51,$A51),Radionuclide_specific,9,FALSE)</f>
        <v>2.207600018230685E-15</v>
      </c>
      <c r="I51" s="47">
        <f>'Intermediate calcs'!$P6*VLOOKUP($B$49,Other_regional_data,7,FALSE)*Other_Fed_molluscs*Other_L_regnl*VLOOKUP(IF(ISBLANK($A51),$B51,$A51),Radionuclide_specific,9,FALSE)</f>
        <v>3.6783479489000288E-15</v>
      </c>
      <c r="J51" s="48">
        <f>G51+H51+I51</f>
        <v>5.811444559273902E-14</v>
      </c>
    </row>
    <row r="52" spans="1:10">
      <c r="A52" s="4" t="s">
        <v>10</v>
      </c>
      <c r="B52" s="4"/>
      <c r="C52" s="47">
        <f>'Intermediate calcs'!$K7*VLOOKUP($B$49,Other_regional_data,5,FALSE)*Other_Fed_fish*Other_A_local*VLOOKUP(IF(ISBLANK($A52),$B52,$A52),Radionuclide_specific,9,FALSE)</f>
        <v>1.7791661227282811E-7</v>
      </c>
      <c r="D52" s="48">
        <f>'Intermediate calcs'!$M7*VLOOKUP($B$49,Other_regional_data,6,FALSE)*Other_Fed_crust*Other_L_local*VLOOKUP(IF(ISBLANK($A52),$B52,$A52),Radionuclide_specific,9,FALSE)</f>
        <v>7.5201993998092215E-7</v>
      </c>
      <c r="E52" s="47">
        <f>'Intermediate calcs'!$O7*VLOOKUP($B$49,Other_regional_data,7,FALSE)*Other_Fed_molluscs*Other_L_local*VLOOKUP(IF(ISBLANK($A52),$B52,$A52),Radionuclide_specific,9,FALSE)</f>
        <v>1.2530308846336007E-6</v>
      </c>
      <c r="F52" s="48">
        <f t="shared" ref="F52:F92" si="10">C52+D52+E52</f>
        <v>2.182967436887351E-6</v>
      </c>
      <c r="G52" s="47">
        <f>'Intermediate calcs'!$L7*VLOOKUP($B$49,Other_regional_data,5,FALSE)*Other_Fed_fish*Other_A_regnl*VLOOKUP(IF(ISBLANK($A52),$B52,$A52),Radionuclide_specific,9,FALSE)</f>
        <v>3.5578325621016992E-8</v>
      </c>
      <c r="H52" s="48">
        <f>'Intermediate calcs'!$N7*VLOOKUP($B$49,Other_regional_data,6,FALSE)*Other_Fed_crust*Other_L_regnl*VLOOKUP(IF(ISBLANK($A52),$B52,$A52),Radionuclide_specific,9,FALSE)</f>
        <v>1.5038286732387999E-9</v>
      </c>
      <c r="I52" s="47">
        <f>'Intermediate calcs'!$P7*VLOOKUP($B$49,Other_regional_data,7,FALSE)*Other_Fed_molluscs*Other_L_regnl*VLOOKUP(IF(ISBLANK($A52),$B52,$A52),Radionuclide_specific,9,FALSE)</f>
        <v>2.5057098523392754E-9</v>
      </c>
      <c r="J52" s="48">
        <f t="shared" ref="J52:J92" si="11">G52+H52+I52</f>
        <v>3.9587864146595072E-8</v>
      </c>
    </row>
    <row r="53" spans="1:10">
      <c r="A53" s="4" t="s">
        <v>192</v>
      </c>
      <c r="B53" s="4"/>
      <c r="C53" s="47">
        <f>'Intermediate calcs'!$K8*VLOOKUP($B$49,Other_regional_data,5,FALSE)*Other_Fed_fish*Other_A_local*VLOOKUP(IF(ISBLANK($A53),$B53,$A53),Radionuclide_specific,9,FALSE)</f>
        <v>1.0321728031912166E-11</v>
      </c>
      <c r="D53" s="48">
        <f>'Intermediate calcs'!$M8*VLOOKUP($B$49,Other_regional_data,6,FALSE)*Other_Fed_crust*Other_L_local*VLOOKUP(IF(ISBLANK($A53),$B53,$A53),Radionuclide_specific,9,FALSE)</f>
        <v>4.362799626127685E-11</v>
      </c>
      <c r="E53" s="47">
        <f>'Intermediate calcs'!$O8*VLOOKUP($B$49,Other_regional_data,7,FALSE)*Other_Fed_molluscs*Other_L_local*VLOOKUP(IF(ISBLANK($A53),$B53,$A53),Radionuclide_specific,9,FALSE)</f>
        <v>2.1808155812243229E-10</v>
      </c>
      <c r="F53" s="48">
        <f t="shared" si="10"/>
        <v>2.7203128241562129E-10</v>
      </c>
      <c r="G53" s="47">
        <f>'Intermediate calcs'!$L8*VLOOKUP($B$49,Other_regional_data,5,FALSE)*Other_Fed_fish*Other_A_regnl*VLOOKUP(IF(ISBLANK($A53),$B53,$A53),Radionuclide_specific,9,FALSE)</f>
        <v>5.3021694735234793E-13</v>
      </c>
      <c r="H53" s="48">
        <f>'Intermediate calcs'!$N8*VLOOKUP($B$49,Other_regional_data,6,FALSE)*Other_Fed_crust*Other_L_regnl*VLOOKUP(IF(ISBLANK($A53),$B53,$A53),Radionuclide_specific,9,FALSE)</f>
        <v>2.2411269629692476E-14</v>
      </c>
      <c r="I53" s="47">
        <f>'Intermediate calcs'!$P8*VLOOKUP($B$49,Other_regional_data,7,FALSE)*Other_Fed_molluscs*Other_L_regnl*VLOOKUP(IF(ISBLANK($A53),$B53,$A53),Radionuclide_specific,9,FALSE)</f>
        <v>1.1202633673743325E-13</v>
      </c>
      <c r="J53" s="48">
        <f t="shared" si="11"/>
        <v>6.6465455371947367E-13</v>
      </c>
    </row>
    <row r="54" spans="1:10">
      <c r="A54" s="4" t="s">
        <v>180</v>
      </c>
      <c r="B54" s="4"/>
      <c r="C54" s="47">
        <f>'Intermediate calcs'!$K9*VLOOKUP($B$49,Other_regional_data,5,FALSE)*Other_Fed_fish*Other_A_local*VLOOKUP(IF(ISBLANK($A54),$B54,$A54),Radionuclide_specific,9,FALSE)</f>
        <v>1.0445448531526263E-8</v>
      </c>
      <c r="D54" s="48">
        <f>'Intermediate calcs'!$M9*VLOOKUP($B$49,Other_regional_data,6,FALSE)*Other_Fed_crust*Other_L_local*VLOOKUP(IF(ISBLANK($A54),$B54,$A54),Radionuclide_specific,9,FALSE)</f>
        <v>2.2075469731029316E-7</v>
      </c>
      <c r="E54" s="47">
        <f>'Intermediate calcs'!$O9*VLOOKUP($B$49,Other_regional_data,7,FALSE)*Other_Fed_molluscs*Other_L_local*VLOOKUP(IF(ISBLANK($A54),$B54,$A54),Radionuclide_specific,9,FALSE)</f>
        <v>3.6782595640317289E-6</v>
      </c>
      <c r="F54" s="48">
        <f t="shared" ref="F54:F55" si="12">C54+D54+E54</f>
        <v>3.9094597098735483E-6</v>
      </c>
      <c r="G54" s="47">
        <f>'Intermediate calcs'!$L9*VLOOKUP($B$49,Other_regional_data,5,FALSE)*Other_Fed_fish*Other_A_regnl*VLOOKUP(IF(ISBLANK($A54),$B54,$A54),Radionuclide_specific,9,FALSE)</f>
        <v>1.0967305833300437E-9</v>
      </c>
      <c r="H54" s="48">
        <f>'Intermediate calcs'!$N9*VLOOKUP($B$49,Other_regional_data,6,FALSE)*Other_Fed_crust*Other_L_regnl*VLOOKUP(IF(ISBLANK($A54),$B54,$A54),Radionuclide_specific,9,FALSE)</f>
        <v>2.3178365890486927E-10</v>
      </c>
      <c r="I54" s="47">
        <f>'Intermediate calcs'!$P9*VLOOKUP($B$49,Other_regional_data,7,FALSE)*Other_Fed_molluscs*Other_L_regnl*VLOOKUP(IF(ISBLANK($A54),$B54,$A54),Radionuclide_specific,9,FALSE)</f>
        <v>3.8620263602125896E-9</v>
      </c>
      <c r="J54" s="48">
        <f t="shared" ref="J54:J55" si="13">G54+H54+I54</f>
        <v>5.1905406024475025E-9</v>
      </c>
    </row>
    <row r="55" spans="1:10">
      <c r="A55" s="4" t="s">
        <v>179</v>
      </c>
      <c r="B55" s="4"/>
      <c r="C55" s="47">
        <f>'Intermediate calcs'!$K10*VLOOKUP($B$49,Other_regional_data,5,FALSE)*Other_Fed_fish*Other_A_local*VLOOKUP(IF(ISBLANK($A55),$B55,$A55),Radionuclide_specific,9,FALSE)</f>
        <v>6.7293628374602596E-9</v>
      </c>
      <c r="D55" s="48">
        <f>'Intermediate calcs'!$M10*VLOOKUP($B$49,Other_regional_data,6,FALSE)*Other_Fed_crust*Other_L_local*VLOOKUP(IF(ISBLANK($A55),$B55,$A55),Radionuclide_specific,9,FALSE)</f>
        <v>2.8443746609655868E-7</v>
      </c>
      <c r="E55" s="47">
        <f>'Intermediate calcs'!$O10*VLOOKUP($B$49,Other_regional_data,7,FALSE)*Other_Fed_molluscs*Other_L_local*VLOOKUP(IF(ISBLANK($A55),$B55,$A55),Radionuclide_specific,9,FALSE)</f>
        <v>1.3541013658872334E-6</v>
      </c>
      <c r="F55" s="48">
        <f t="shared" si="12"/>
        <v>1.6452681948212524E-6</v>
      </c>
      <c r="G55" s="47">
        <f>'Intermediate calcs'!$L10*VLOOKUP($B$49,Other_regional_data,5,FALSE)*Other_Fed_fish*Other_A_regnl*VLOOKUP(IF(ISBLANK($A55),$B55,$A55),Radionuclide_specific,9,FALSE)</f>
        <v>2.8901470262625865E-10</v>
      </c>
      <c r="H55" s="48">
        <f>'Intermediate calcs'!$N10*VLOOKUP($B$49,Other_regional_data,6,FALSE)*Other_Fed_crust*Other_L_regnl*VLOOKUP(IF(ISBLANK($A55),$B55,$A55),Radionuclide_specific,9,FALSE)</f>
        <v>1.2216105991795383E-10</v>
      </c>
      <c r="I55" s="47">
        <f>'Intermediate calcs'!$P10*VLOOKUP($B$49,Other_regional_data,7,FALSE)*Other_Fed_molluscs*Other_L_regnl*VLOOKUP(IF(ISBLANK($A55),$B55,$A55),Radionuclide_specific,9,FALSE)</f>
        <v>5.8156353437974475E-10</v>
      </c>
      <c r="J55" s="48">
        <f t="shared" si="13"/>
        <v>9.9273929692395726E-10</v>
      </c>
    </row>
    <row r="56" spans="1:10">
      <c r="A56" s="4" t="s">
        <v>11</v>
      </c>
      <c r="B56" s="4"/>
      <c r="C56" s="47">
        <f>'Intermediate calcs'!$K11*VLOOKUP($B$49,Other_regional_data,5,FALSE)*Other_Fed_fish*Other_A_local*VLOOKUP(IF(ISBLANK($A56),$B56,$A56),Radionuclide_specific,9,FALSE)</f>
        <v>3.6192230222063701E-8</v>
      </c>
      <c r="D56" s="48">
        <f>'Intermediate calcs'!$M11*VLOOKUP($B$49,Other_regional_data,6,FALSE)*Other_Fed_crust*Other_L_local*VLOOKUP(IF(ISBLANK($A56),$B56,$A56),Radionuclide_specific,9,FALSE)</f>
        <v>1.5297772620375346E-6</v>
      </c>
      <c r="E56" s="47">
        <f>'Intermediate calcs'!$O11*VLOOKUP($B$49,Other_regional_data,7,FALSE)*Other_Fed_molluscs*Other_L_local*VLOOKUP(IF(ISBLANK($A56),$B56,$A56),Radionuclide_specific,9,FALSE)</f>
        <v>7.2827026216196493E-6</v>
      </c>
      <c r="F56" s="48">
        <f t="shared" si="10"/>
        <v>8.8486721138792469E-6</v>
      </c>
      <c r="G56" s="47">
        <f>'Intermediate calcs'!$L11*VLOOKUP($B$49,Other_regional_data,5,FALSE)*Other_Fed_fish*Other_A_regnl*VLOOKUP(IF(ISBLANK($A56),$B56,$A56),Radionuclide_specific,9,FALSE)</f>
        <v>5.9588766075512385E-9</v>
      </c>
      <c r="H56" s="48">
        <f>'Intermediate calcs'!$N11*VLOOKUP($B$49,Other_regional_data,6,FALSE)*Other_Fed_crust*Other_L_regnl*VLOOKUP(IF(ISBLANK($A56),$B56,$A56),Radionuclide_specific,9,FALSE)</f>
        <v>2.5187046737899161E-9</v>
      </c>
      <c r="I56" s="47">
        <f>'Intermediate calcs'!$P11*VLOOKUP($B$49,Other_regional_data,7,FALSE)*Other_Fed_molluscs*Other_L_regnl*VLOOKUP(IF(ISBLANK($A56),$B56,$A56),Radionuclide_specific,9,FALSE)</f>
        <v>1.1990619540562508E-8</v>
      </c>
      <c r="J56" s="48">
        <f t="shared" si="11"/>
        <v>2.0468200821903663E-8</v>
      </c>
    </row>
    <row r="57" spans="1:10">
      <c r="A57" s="4" t="s">
        <v>181</v>
      </c>
      <c r="B57" s="4"/>
      <c r="C57" s="47">
        <f>'Intermediate calcs'!$K12*VLOOKUP($B$49,Other_regional_data,5,FALSE)*Other_Fed_fish*Other_A_local*VLOOKUP(IF(ISBLANK($A57),$B57,$A57),Radionuclide_specific,9,FALSE)</f>
        <v>5.6765467671716204E-8</v>
      </c>
      <c r="D57" s="48">
        <f>'Intermediate calcs'!$M12*VLOOKUP($B$49,Other_regional_data,6,FALSE)*Other_Fed_crust*Other_L_local*VLOOKUP(IF(ISBLANK($A57),$B57,$A57),Radionuclide_specific,9,FALSE)</f>
        <v>7.1981075369192821E-5</v>
      </c>
      <c r="E57" s="47">
        <f>'Intermediate calcs'!$O12*VLOOKUP($B$49,Other_regional_data,7,FALSE)*Other_Fed_molluscs*Other_L_local*VLOOKUP(IF(ISBLANK($A57),$B57,$A57),Radionuclide_specific,9,FALSE)</f>
        <v>3.1983020928594248E-5</v>
      </c>
      <c r="F57" s="48">
        <f t="shared" ref="F57" si="14">C57+D57+E57</f>
        <v>1.0402086176545878E-4</v>
      </c>
      <c r="G57" s="47">
        <f>'Intermediate calcs'!$L12*VLOOKUP($B$49,Other_regional_data,5,FALSE)*Other_Fed_fish*Other_A_regnl*VLOOKUP(IF(ISBLANK($A57),$B57,$A57),Radionuclide_specific,9,FALSE)</f>
        <v>5.5672452825121048E-9</v>
      </c>
      <c r="H57" s="48">
        <f>'Intermediate calcs'!$N12*VLOOKUP($B$49,Other_regional_data,6,FALSE)*Other_Fed_crust*Other_L_regnl*VLOOKUP(IF(ISBLANK($A57),$B57,$A57),Radionuclide_specific,9,FALSE)</f>
        <v>7.0595085131123964E-8</v>
      </c>
      <c r="I57" s="47">
        <f>'Intermediate calcs'!$P12*VLOOKUP($B$49,Other_regional_data,7,FALSE)*Other_Fed_molluscs*Other_L_regnl*VLOOKUP(IF(ISBLANK($A57),$B57,$A57),Radionuclide_specific,9,FALSE)</f>
        <v>3.1367190245826259E-8</v>
      </c>
      <c r="J57" s="48">
        <f t="shared" ref="J57" si="15">G57+H57+I57</f>
        <v>1.0752952065946234E-7</v>
      </c>
    </row>
    <row r="58" spans="1:10">
      <c r="A58" s="4" t="s">
        <v>17</v>
      </c>
      <c r="B58" s="4"/>
      <c r="C58" s="47">
        <f>'Intermediate calcs'!$K13*VLOOKUP($B$49,Other_regional_data,5,FALSE)*Other_Fed_fish*Other_A_local*VLOOKUP(IF(ISBLANK($A58),$B58,$A58),Radionuclide_specific,9,FALSE)</f>
        <v>1.2873739629685133E-9</v>
      </c>
      <c r="D58" s="48">
        <f>'Intermediate calcs'!$M13*VLOOKUP($B$49,Other_regional_data,6,FALSE)*Other_Fed_crust*Other_L_local*VLOOKUP(IF(ISBLANK($A58),$B58,$A58),Radionuclide_specific,9,FALSE)</f>
        <v>9.0691446027909667E-9</v>
      </c>
      <c r="E58" s="47">
        <f>'Intermediate calcs'!$O13*VLOOKUP($B$49,Other_regional_data,7,FALSE)*Other_Fed_molluscs*Other_L_local*VLOOKUP(IF(ISBLANK($A58),$B58,$A58),Radionuclide_specific,9,FALSE)</f>
        <v>3.0222385552153036E-8</v>
      </c>
      <c r="F58" s="48">
        <f t="shared" si="10"/>
        <v>4.0578904117912517E-8</v>
      </c>
      <c r="G58" s="47">
        <f>'Intermediate calcs'!$L13*VLOOKUP($B$49,Other_regional_data,5,FALSE)*Other_Fed_fish*Other_A_regnl*VLOOKUP(IF(ISBLANK($A58),$B58,$A58),Radionuclide_specific,9,FALSE)</f>
        <v>2.5150727938577644E-10</v>
      </c>
      <c r="H58" s="48">
        <f>'Intermediate calcs'!$N13*VLOOKUP($B$49,Other_regional_data,6,FALSE)*Other_Fed_crust*Other_L_regnl*VLOOKUP(IF(ISBLANK($A58),$B58,$A58),Radionuclide_specific,9,FALSE)</f>
        <v>1.7717896671955157E-11</v>
      </c>
      <c r="I58" s="47">
        <f>'Intermediate calcs'!$P13*VLOOKUP($B$49,Other_regional_data,7,FALSE)*Other_Fed_molluscs*Other_L_regnl*VLOOKUP(IF(ISBLANK($A58),$B58,$A58),Radionuclide_specific,9,FALSE)</f>
        <v>5.9043837963312294E-11</v>
      </c>
      <c r="J58" s="48">
        <f t="shared" si="11"/>
        <v>3.282690140210439E-10</v>
      </c>
    </row>
    <row r="59" spans="1:10">
      <c r="A59" s="4"/>
      <c r="B59" s="4" t="s">
        <v>66</v>
      </c>
      <c r="C59" s="47">
        <v>0</v>
      </c>
      <c r="D59" s="48">
        <v>0</v>
      </c>
      <c r="E59" s="47">
        <v>0</v>
      </c>
      <c r="F59" s="48">
        <f t="shared" si="10"/>
        <v>0</v>
      </c>
      <c r="G59" s="47">
        <v>0</v>
      </c>
      <c r="H59" s="48">
        <v>0</v>
      </c>
      <c r="I59" s="47">
        <v>0</v>
      </c>
      <c r="J59" s="48">
        <f t="shared" si="11"/>
        <v>0</v>
      </c>
    </row>
    <row r="60" spans="1:10">
      <c r="A60" s="4" t="s">
        <v>58</v>
      </c>
      <c r="B60" s="4"/>
      <c r="C60" s="47">
        <f>'Intermediate calcs'!$K15*VLOOKUP($B$49,Other_regional_data,5,FALSE)*Other_Fed_fish*Other_A_local*VLOOKUP(IF(ISBLANK($A60),$B60,$A60),Radionuclide_specific,9,FALSE)</f>
        <v>2.07237304431388E-10</v>
      </c>
      <c r="D60" s="48">
        <f>'Intermediate calcs'!$M15*VLOOKUP($B$49,Other_regional_data,6,FALSE)*Other_Fed_crust*Other_L_local*VLOOKUP(IF(ISBLANK($A60),$B60,$A60),Radionuclide_specific,9,FALSE)</f>
        <v>4.3797648586438887E-8</v>
      </c>
      <c r="E60" s="47">
        <f>'Intermediate calcs'!$O15*VLOOKUP($B$49,Other_regional_data,7,FALSE)*Other_Fed_molluscs*Other_L_local*VLOOKUP(IF(ISBLANK($A60),$B60,$A60),Radionuclide_specific,9,FALSE)</f>
        <v>3.6488265427196858E-7</v>
      </c>
      <c r="F60" s="48">
        <f t="shared" si="10"/>
        <v>4.0888754016283883E-7</v>
      </c>
      <c r="G60" s="47">
        <f>'Intermediate calcs'!$L15*VLOOKUP($B$49,Other_regional_data,5,FALSE)*Other_Fed_fish*Other_A_regnl*VLOOKUP(IF(ISBLANK($A60),$B60,$A60),Radionuclide_specific,9,FALSE)</f>
        <v>2.4566799864296532E-11</v>
      </c>
      <c r="H60" s="48">
        <f>'Intermediate calcs'!$N15*VLOOKUP($B$49,Other_regional_data,6,FALSE)*Other_Fed_crust*Other_L_regnl*VLOOKUP(IF(ISBLANK($A60),$B60,$A60),Radionuclide_specific,9,FALSE)</f>
        <v>5.1919613136353289E-11</v>
      </c>
      <c r="I60" s="47">
        <f>'Intermediate calcs'!$P15*VLOOKUP($B$49,Other_regional_data,7,FALSE)*Other_Fed_molluscs*Other_L_regnl*VLOOKUP(IF(ISBLANK($A60),$B60,$A60),Radionuclide_specific,9,FALSE)</f>
        <v>4.3254756502686282E-10</v>
      </c>
      <c r="J60" s="48">
        <f t="shared" si="11"/>
        <v>5.0903397802751266E-10</v>
      </c>
    </row>
    <row r="61" spans="1:10">
      <c r="A61" s="4"/>
      <c r="B61" s="4" t="s">
        <v>67</v>
      </c>
      <c r="C61" s="47">
        <f>'Intermediate calcs'!$K16*VLOOKUP($B$49,Other_regional_data,5,FALSE)*Other_Fed_fish*Other_A_local*VLOOKUP(IF(ISBLANK($A61),$B61,$A61),Radionuclide_specific,9,FALSE)</f>
        <v>0</v>
      </c>
      <c r="D61" s="48">
        <f>'Intermediate calcs'!$M16*VLOOKUP($B$49,Other_regional_data,6,FALSE)*Other_Fed_crust*Other_L_local*VLOOKUP(IF(ISBLANK($A61),$B61,$A61),Radionuclide_specific,9,FALSE)</f>
        <v>0</v>
      </c>
      <c r="E61" s="47">
        <f>'Intermediate calcs'!$O16*VLOOKUP($B$49,Other_regional_data,7,FALSE)*Other_Fed_molluscs*Other_L_local*VLOOKUP(IF(ISBLANK($A61),$B61,$A61),Radionuclide_specific,9,FALSE)</f>
        <v>0</v>
      </c>
      <c r="F61" s="48">
        <f t="shared" si="10"/>
        <v>0</v>
      </c>
      <c r="G61" s="47">
        <f>'Intermediate calcs'!$L16*VLOOKUP($B$49,Other_regional_data,5,FALSE)*Other_Fed_fish*Other_A_regnl*VLOOKUP(IF(ISBLANK($A61),$B61,$A61),Radionuclide_specific,9,FALSE)</f>
        <v>0</v>
      </c>
      <c r="H61" s="48">
        <f>'Intermediate calcs'!$N16*VLOOKUP($B$49,Other_regional_data,6,FALSE)*Other_Fed_crust*Other_L_regnl*VLOOKUP(IF(ISBLANK($A61),$B61,$A61),Radionuclide_specific,9,FALSE)</f>
        <v>0</v>
      </c>
      <c r="I61" s="47">
        <f>'Intermediate calcs'!$P16*VLOOKUP($B$49,Other_regional_data,7,FALSE)*Other_Fed_molluscs*Other_L_regnl*VLOOKUP(IF(ISBLANK($A61),$B61,$A61),Radionuclide_specific,9,FALSE)</f>
        <v>0</v>
      </c>
      <c r="J61" s="48">
        <f t="shared" si="11"/>
        <v>0</v>
      </c>
    </row>
    <row r="62" spans="1:10">
      <c r="A62" s="4" t="s">
        <v>59</v>
      </c>
      <c r="B62" s="4"/>
      <c r="C62" s="47">
        <f>'Intermediate calcs'!$K17*VLOOKUP($B$49,Other_regional_data,5,FALSE)*Other_Fed_fish*Other_A_local*VLOOKUP(IF(ISBLANK($A62),$B62,$A62),Radionuclide_specific,9,FALSE)</f>
        <v>1.5190156473853464E-8</v>
      </c>
      <c r="D62" s="48">
        <f>'Intermediate calcs'!$M17*VLOOKUP($B$49,Other_regional_data,6,FALSE)*Other_Fed_crust*Other_L_local*VLOOKUP(IF(ISBLANK($A62),$B62,$A62),Radionuclide_specific,9,FALSE)</f>
        <v>2.1401974805011309E-8</v>
      </c>
      <c r="E62" s="47">
        <f>'Intermediate calcs'!$O17*VLOOKUP($B$49,Other_regional_data,7,FALSE)*Other_Fed_molluscs*Other_L_local*VLOOKUP(IF(ISBLANK($A62),$B62,$A62),Radionuclide_specific,9,FALSE)</f>
        <v>1.1886801575815339E-7</v>
      </c>
      <c r="F62" s="48">
        <f t="shared" si="10"/>
        <v>1.5546014703701817E-7</v>
      </c>
      <c r="G62" s="47">
        <f>'Intermediate calcs'!$L17*VLOOKUP($B$49,Other_regional_data,5,FALSE)*Other_Fed_fish*Other_A_regnl*VLOOKUP(IF(ISBLANK($A62),$B62,$A62),Radionuclide_specific,9,FALSE)</f>
        <v>3.0380250847147472E-9</v>
      </c>
      <c r="H62" s="48">
        <f>'Intermediate calcs'!$N17*VLOOKUP($B$49,Other_regional_data,6,FALSE)*Other_Fed_crust*Other_L_regnl*VLOOKUP(IF(ISBLANK($A62),$B62,$A62),Radionuclide_specific,9,FALSE)</f>
        <v>4.2803862114241317E-11</v>
      </c>
      <c r="I62" s="47">
        <f>'Intermediate calcs'!$P17*VLOOKUP($B$49,Other_regional_data,7,FALSE)*Other_Fed_molluscs*Other_L_regnl*VLOOKUP(IF(ISBLANK($A62),$B62,$A62),Radionuclide_specific,9,FALSE)</f>
        <v>2.3773554555881898E-10</v>
      </c>
      <c r="J62" s="48">
        <f t="shared" si="11"/>
        <v>3.3185644923878075E-9</v>
      </c>
    </row>
    <row r="63" spans="1:10">
      <c r="A63" s="4" t="s">
        <v>187</v>
      </c>
      <c r="B63" s="4"/>
      <c r="C63" s="47">
        <f>'Intermediate calcs'!$K18*VLOOKUP($B$49,Other_regional_data,5,FALSE)*Other_Fed_fish*Other_A_local*VLOOKUP(IF(ISBLANK($A63),$B63,$A63),Radionuclide_specific,9,FALSE)</f>
        <v>1.0732616826813894E-10</v>
      </c>
      <c r="D63" s="48">
        <f>'Intermediate calcs'!$M18*VLOOKUP($B$49,Other_regional_data,6,FALSE)*Other_Fed_crust*Other_L_local*VLOOKUP(IF(ISBLANK($A63),$B63,$A63),Radionuclide_specific,9,FALSE)</f>
        <v>1.5121581881969969E-10</v>
      </c>
      <c r="E63" s="47">
        <f>'Intermediate calcs'!$O18*VLOOKUP($B$49,Other_regional_data,7,FALSE)*Other_Fed_molluscs*Other_L_local*VLOOKUP(IF(ISBLANK($A63),$B63,$A63),Radionuclide_specific,9,FALSE)</f>
        <v>8.398628863974423E-10</v>
      </c>
      <c r="F63" s="48">
        <f t="shared" ref="F63" si="16">C63+D63+E63</f>
        <v>1.0984048734852809E-9</v>
      </c>
      <c r="G63" s="47">
        <f>'Intermediate calcs'!$L18*VLOOKUP($B$49,Other_regional_data,5,FALSE)*Other_Fed_fish*Other_A_regnl*VLOOKUP(IF(ISBLANK($A63),$B63,$A63),Radionuclide_specific,9,FALSE)</f>
        <v>6.6112976399248696E-13</v>
      </c>
      <c r="H63" s="48">
        <f>'Intermediate calcs'!$N18*VLOOKUP($B$49,Other_regional_data,6,FALSE)*Other_Fed_crust*Other_L_regnl*VLOOKUP(IF(ISBLANK($A63),$B63,$A63),Radionuclide_specific,9,FALSE)</f>
        <v>9.3149024344584725E-15</v>
      </c>
      <c r="I63" s="47">
        <f>'Intermediate calcs'!$P18*VLOOKUP($B$49,Other_regional_data,7,FALSE)*Other_Fed_molluscs*Other_L_regnl*VLOOKUP(IF(ISBLANK($A63),$B63,$A63),Radionuclide_specific,9,FALSE)</f>
        <v>5.1735598207769528E-14</v>
      </c>
      <c r="J63" s="48">
        <f t="shared" ref="J63" si="17">G63+H63+I63</f>
        <v>7.2218026463471497E-13</v>
      </c>
    </row>
    <row r="64" spans="1:10">
      <c r="A64" s="4" t="s">
        <v>154</v>
      </c>
      <c r="B64" s="4"/>
      <c r="C64" s="47">
        <f>'Intermediate calcs'!$K19*VLOOKUP($B$49,Other_regional_data,5,FALSE)*Other_Fed_fish*Other_A_local*VLOOKUP(IF(ISBLANK($A64),$B64,$A64),Radionuclide_specific,9,FALSE)</f>
        <v>2.8640627530798985E-8</v>
      </c>
      <c r="D64" s="48">
        <f>'Intermediate calcs'!$M19*VLOOKUP($B$49,Other_regional_data,6,FALSE)*Other_Fed_crust*Other_L_local*VLOOKUP(IF(ISBLANK($A64),$B64,$A64),Radionuclide_specific,9,FALSE)</f>
        <v>6.0529263461073637E-8</v>
      </c>
      <c r="E64" s="47">
        <f>'Intermediate calcs'!$O19*VLOOKUP($B$49,Other_regional_data,7,FALSE)*Other_Fed_molluscs*Other_L_local*VLOOKUP(IF(ISBLANK($A64),$B64,$A64),Radionuclide_specific,9,FALSE)</f>
        <v>1.2102610450904821E-7</v>
      </c>
      <c r="F64" s="48">
        <f t="shared" si="10"/>
        <v>2.1019599550092083E-7</v>
      </c>
      <c r="G64" s="47">
        <f>'Intermediate calcs'!$L19*VLOOKUP($B$49,Other_regional_data,5,FALSE)*Other_Fed_fish*Other_A_regnl*VLOOKUP(IF(ISBLANK($A64),$B64,$A64),Radionuclide_specific,9,FALSE)</f>
        <v>4.2869644561923816E-9</v>
      </c>
      <c r="H64" s="48">
        <f>'Intermediate calcs'!$N19*VLOOKUP($B$49,Other_regional_data,6,FALSE)*Other_Fed_crust*Other_L_regnl*VLOOKUP(IF(ISBLANK($A64),$B64,$A64),Radionuclide_specific,9,FALSE)</f>
        <v>9.060094815942325E-11</v>
      </c>
      <c r="I64" s="47">
        <f>'Intermediate calcs'!$P19*VLOOKUP($B$49,Other_regional_data,7,FALSE)*Other_Fed_molluscs*Other_L_regnl*VLOOKUP(IF(ISBLANK($A64),$B64,$A64),Radionuclide_specific,9,FALSE)</f>
        <v>1.8115336605099879E-10</v>
      </c>
      <c r="J64" s="48">
        <f t="shared" si="11"/>
        <v>4.5587187704028037E-9</v>
      </c>
    </row>
    <row r="65" spans="1:10">
      <c r="A65" s="4" t="s">
        <v>12</v>
      </c>
      <c r="B65" s="4"/>
      <c r="C65" s="47">
        <f>'Intermediate calcs'!$K20*VLOOKUP($B$49,Other_regional_data,5,FALSE)*Other_Fed_fish*Other_A_local*VLOOKUP(IF(ISBLANK($A65),$B65,$A65),Radionuclide_specific,9,FALSE)</f>
        <v>1.9902362179073844E-8</v>
      </c>
      <c r="D65" s="48">
        <f>'Intermediate calcs'!$M20*VLOOKUP($B$49,Other_regional_data,6,FALSE)*Other_Fed_crust*Other_L_local*VLOOKUP(IF(ISBLANK($A65),$B65,$A65),Radionuclide_specific,9,FALSE)</f>
        <v>4.2061764273125953E-8</v>
      </c>
      <c r="E65" s="47">
        <f>'Intermediate calcs'!$O20*VLOOKUP($B$49,Other_regional_data,7,FALSE)*Other_Fed_molluscs*Other_L_local*VLOOKUP(IF(ISBLANK($A65),$B65,$A65),Radionuclide_specific,9,FALSE)</f>
        <v>8.4100998222587632E-8</v>
      </c>
      <c r="F65" s="48">
        <f t="shared" si="10"/>
        <v>1.4606512467478743E-7</v>
      </c>
      <c r="G65" s="47">
        <f>'Intermediate calcs'!$L20*VLOOKUP($B$49,Other_regional_data,5,FALSE)*Other_Fed_fish*Other_A_regnl*VLOOKUP(IF(ISBLANK($A65),$B65,$A65),Radionuclide_specific,9,FALSE)</f>
        <v>3.8909228617130232E-9</v>
      </c>
      <c r="H65" s="48">
        <f>'Intermediate calcs'!$N20*VLOOKUP($B$49,Other_regional_data,6,FALSE)*Other_Fed_crust*Other_L_regnl*VLOOKUP(IF(ISBLANK($A65),$B65,$A65),Radionuclide_specific,9,FALSE)</f>
        <v>8.223098280583379E-11</v>
      </c>
      <c r="I65" s="47">
        <f>'Intermediate calcs'!$P20*VLOOKUP($B$49,Other_regional_data,7,FALSE)*Other_Fed_molluscs*Other_L_regnl*VLOOKUP(IF(ISBLANK($A65),$B65,$A65),Radionuclide_specific,9,FALSE)</f>
        <v>1.6441791870374863E-10</v>
      </c>
      <c r="J65" s="48">
        <f t="shared" si="11"/>
        <v>4.1375717632226057E-9</v>
      </c>
    </row>
    <row r="66" spans="1:10">
      <c r="A66" s="4"/>
      <c r="B66" s="4" t="s">
        <v>68</v>
      </c>
      <c r="C66" s="47">
        <f>'Intermediate calcs'!$K21*VLOOKUP($B$49,Other_regional_data,5,FALSE)*Other_Fed_fish*Other_A_local*VLOOKUP(IF(ISBLANK($A66),$B66,$A66),Radionuclide_specific,9,FALSE)</f>
        <v>0</v>
      </c>
      <c r="D66" s="48">
        <f>'Intermediate calcs'!$M21*VLOOKUP($B$49,Other_regional_data,6,FALSE)*Other_Fed_crust*Other_L_local*VLOOKUP(IF(ISBLANK($A66),$B66,$A66),Radionuclide_specific,9,FALSE)</f>
        <v>0</v>
      </c>
      <c r="E66" s="47">
        <f>'Intermediate calcs'!$O21*VLOOKUP($B$49,Other_regional_data,7,FALSE)*Other_Fed_molluscs*Other_L_local*VLOOKUP(IF(ISBLANK($A66),$B66,$A66),Radionuclide_specific,9,FALSE)</f>
        <v>0</v>
      </c>
      <c r="F66" s="48">
        <f t="shared" si="10"/>
        <v>0</v>
      </c>
      <c r="G66" s="47">
        <f>'Intermediate calcs'!$L21*VLOOKUP($B$49,Other_regional_data,5,FALSE)*Other_Fed_fish*Other_A_regnl*VLOOKUP(IF(ISBLANK($A66),$B66,$A66),Radionuclide_specific,9,FALSE)</f>
        <v>0</v>
      </c>
      <c r="H66" s="48">
        <f>'Intermediate calcs'!$N21*VLOOKUP($B$49,Other_regional_data,6,FALSE)*Other_Fed_crust*Other_L_regnl*VLOOKUP(IF(ISBLANK($A66),$B66,$A66),Radionuclide_specific,9,FALSE)</f>
        <v>0</v>
      </c>
      <c r="I66" s="47">
        <f>'Intermediate calcs'!$P21*VLOOKUP($B$49,Other_regional_data,7,FALSE)*Other_Fed_molluscs*Other_L_regnl*VLOOKUP(IF(ISBLANK($A66),$B66,$A66),Radionuclide_specific,9,FALSE)</f>
        <v>0</v>
      </c>
      <c r="J66" s="48">
        <f t="shared" si="11"/>
        <v>0</v>
      </c>
    </row>
    <row r="67" spans="1:10">
      <c r="A67" s="4" t="s">
        <v>22</v>
      </c>
      <c r="B67" s="4"/>
      <c r="C67" s="47">
        <f>'Intermediate calcs'!$K22*VLOOKUP($B$49,Other_regional_data,5,FALSE)*Other_Fed_fish*Other_A_local*VLOOKUP(IF(ISBLANK($A67),$B67,$A67),Radionuclide_specific,9,FALSE)</f>
        <v>2.1091950600802741E-6</v>
      </c>
      <c r="D67" s="48">
        <f>'Intermediate calcs'!$M22*VLOOKUP($B$49,Other_regional_data,6,FALSE)*Other_Fed_crust*Other_L_local*VLOOKUP(IF(ISBLANK($A67),$B67,$A67),Radionuclide_specific,9,FALSE)</f>
        <v>4.0118262426545774E-3</v>
      </c>
      <c r="E67" s="47">
        <f>'Intermediate calcs'!$O22*VLOOKUP($B$49,Other_regional_data,7,FALSE)*Other_Fed_molluscs*Other_L_local*VLOOKUP(IF(ISBLANK($A67),$B67,$A67),Radionuclide_specific,9,FALSE)</f>
        <v>3.7136590538612048E-3</v>
      </c>
      <c r="F67" s="48">
        <f t="shared" si="10"/>
        <v>7.7275944915758624E-3</v>
      </c>
      <c r="G67" s="47">
        <f>'Intermediate calcs'!$L22*VLOOKUP($B$49,Other_regional_data,5,FALSE)*Other_Fed_fish*Other_A_regnl*VLOOKUP(IF(ISBLANK($A67),$B67,$A67),Radionuclide_specific,9,FALSE)</f>
        <v>3.902213288462845E-7</v>
      </c>
      <c r="H67" s="48">
        <f>'Intermediate calcs'!$N22*VLOOKUP($B$49,Other_regional_data,6,FALSE)*Other_Fed_crust*Other_L_regnl*VLOOKUP(IF(ISBLANK($A67),$B67,$A67),Radionuclide_specific,9,FALSE)</f>
        <v>7.4222635788341215E-6</v>
      </c>
      <c r="I67" s="47">
        <f>'Intermediate calcs'!$P22*VLOOKUP($B$49,Other_regional_data,7,FALSE)*Other_Fed_molluscs*Other_L_regnl*VLOOKUP(IF(ISBLANK($A67),$B67,$A67),Radionuclide_specific,9,FALSE)</f>
        <v>6.8706256633495141E-6</v>
      </c>
      <c r="J67" s="48">
        <f t="shared" si="11"/>
        <v>1.468311057102992E-5</v>
      </c>
    </row>
    <row r="68" spans="1:10">
      <c r="A68" s="4"/>
      <c r="B68" s="4" t="s">
        <v>23</v>
      </c>
      <c r="C68" s="47">
        <f>'Intermediate calcs'!$K23*VLOOKUP($B$49,Other_regional_data,5,FALSE)*Other_Fed_fish*Other_A_local*VLOOKUP(IF(ISBLANK($A68),$B68,$A68),Radionuclide_specific,9,FALSE)</f>
        <v>3.9738457653686326E-10</v>
      </c>
      <c r="D68" s="48">
        <f>'Intermediate calcs'!$M23*VLOOKUP($B$49,Other_regional_data,6,FALSE)*Other_Fed_crust*Other_L_local*VLOOKUP(IF(ISBLANK($A68),$B68,$A68),Radionuclide_specific,9,FALSE)</f>
        <v>8.3983480119983129E-8</v>
      </c>
      <c r="E68" s="47">
        <f>'Intermediate calcs'!$O23*VLOOKUP($B$49,Other_regional_data,7,FALSE)*Other_Fed_molluscs*Other_L_local*VLOOKUP(IF(ISBLANK($A68),$B68,$A68),Radionuclide_specific,9,FALSE)</f>
        <v>1.3993497884114685E-7</v>
      </c>
      <c r="F68" s="48">
        <f t="shared" si="10"/>
        <v>2.2431584353766684E-7</v>
      </c>
      <c r="G68" s="47">
        <f>'Intermediate calcs'!$L23*VLOOKUP($B$49,Other_regional_data,5,FALSE)*Other_Fed_fish*Other_A_regnl*VLOOKUP(IF(ISBLANK($A68),$B68,$A68),Radionuclide_specific,9,FALSE)</f>
        <v>7.3519960507271016E-11</v>
      </c>
      <c r="H68" s="48">
        <f>'Intermediate calcs'!$N23*VLOOKUP($B$49,Other_regional_data,6,FALSE)*Other_Fed_crust*Other_L_regnl*VLOOKUP(IF(ISBLANK($A68),$B68,$A68),Radionuclide_specific,9,FALSE)</f>
        <v>1.553774984296998E-10</v>
      </c>
      <c r="I68" s="47">
        <f>'Intermediate calcs'!$P23*VLOOKUP($B$49,Other_regional_data,7,FALSE)*Other_Fed_molluscs*Other_L_regnl*VLOOKUP(IF(ISBLANK($A68),$B68,$A68),Radionuclide_specific,9,FALSE)</f>
        <v>2.588931409378078E-10</v>
      </c>
      <c r="J68" s="48">
        <f t="shared" si="11"/>
        <v>4.8779059987477862E-10</v>
      </c>
    </row>
    <row r="69" spans="1:10">
      <c r="A69" s="4"/>
      <c r="B69" s="4" t="s">
        <v>19</v>
      </c>
      <c r="C69" s="47">
        <f>'Intermediate calcs'!$K24*VLOOKUP($B$49,Other_regional_data,5,FALSE)*Other_Fed_fish*Other_A_local*VLOOKUP(IF(ISBLANK($A69),$B69,$A69),Radionuclide_specific,9,FALSE)</f>
        <v>3.6681653218787373E-5</v>
      </c>
      <c r="D69" s="48">
        <f>'Intermediate calcs'!$M24*VLOOKUP($B$49,Other_regional_data,6,FALSE)*Other_Fed_crust*Other_L_local*VLOOKUP(IF(ISBLANK($A69),$B69,$A69),Radionuclide_specific,9,FALSE)</f>
        <v>1.5504642483689188E-3</v>
      </c>
      <c r="E69" s="47">
        <f>'Intermediate calcs'!$O24*VLOOKUP($B$49,Other_regional_data,7,FALSE)*Other_Fed_molluscs*Other_L_local*VLOOKUP(IF(ISBLANK($A69),$B69,$A69),Radionuclide_specific,9,FALSE)</f>
        <v>2.5834149939904035E-3</v>
      </c>
      <c r="F69" s="48">
        <f t="shared" si="10"/>
        <v>4.1705608955781102E-3</v>
      </c>
      <c r="G69" s="47">
        <f>'Intermediate calcs'!$L24*VLOOKUP($B$49,Other_regional_data,5,FALSE)*Other_Fed_fish*Other_A_regnl*VLOOKUP(IF(ISBLANK($A69),$B69,$A69),Radionuclide_specific,9,FALSE)</f>
        <v>6.7864578929788612E-6</v>
      </c>
      <c r="H69" s="48">
        <f>'Intermediate calcs'!$N24*VLOOKUP($B$49,Other_regional_data,6,FALSE)*Other_Fed_crust*Other_L_regnl*VLOOKUP(IF(ISBLANK($A69),$B69,$A69),Radionuclide_specific,9,FALSE)</f>
        <v>2.8685076633175341E-6</v>
      </c>
      <c r="I69" s="47">
        <f>'Intermediate calcs'!$P24*VLOOKUP($B$49,Other_regional_data,7,FALSE)*Other_Fed_molluscs*Other_L_regnl*VLOOKUP(IF(ISBLANK($A69),$B69,$A69),Radionuclide_specific,9,FALSE)</f>
        <v>4.7795656788518366E-6</v>
      </c>
      <c r="J69" s="48">
        <f t="shared" si="11"/>
        <v>1.4434531235148232E-5</v>
      </c>
    </row>
    <row r="70" spans="1:10">
      <c r="A70" s="4" t="s">
        <v>19</v>
      </c>
      <c r="B70" s="4"/>
      <c r="C70" s="47">
        <f>'Intermediate calcs'!$K25*VLOOKUP($B$49,Other_regional_data,5,FALSE)*Other_Fed_fish*Other_A_local*VLOOKUP(IF(ISBLANK($A70),$B70,$A70),Radionuclide_specific,9,FALSE)</f>
        <v>3.3669407031800164E-5</v>
      </c>
      <c r="D70" s="48">
        <f>'Intermediate calcs'!$M25*VLOOKUP($B$49,Other_regional_data,6,FALSE)*Other_Fed_crust*Other_L_local*VLOOKUP(IF(ISBLANK($A70),$B70,$A70),Radionuclide_specific,9,FALSE)</f>
        <v>1.4231422873778802E-3</v>
      </c>
      <c r="E70" s="47">
        <f>'Intermediate calcs'!$O25*VLOOKUP($B$49,Other_regional_data,7,FALSE)*Other_Fed_molluscs*Other_L_local*VLOOKUP(IF(ISBLANK($A70),$B70,$A70),Radionuclide_specific,9,FALSE)</f>
        <v>2.3712685588600617E-3</v>
      </c>
      <c r="F70" s="48">
        <f t="shared" si="10"/>
        <v>3.8280802532697422E-3</v>
      </c>
      <c r="G70" s="47">
        <f>'Intermediate calcs'!$L25*VLOOKUP($B$49,Other_regional_data,5,FALSE)*Other_Fed_fish*Other_A_regnl*VLOOKUP(IF(ISBLANK($A70),$B70,$A70),Radionuclide_specific,9,FALSE)</f>
        <v>2.3287197947066396E-6</v>
      </c>
      <c r="H70" s="48">
        <f>'Intermediate calcs'!$N25*VLOOKUP($B$49,Other_regional_data,6,FALSE)*Other_Fed_crust*Other_L_regnl*VLOOKUP(IF(ISBLANK($A70),$B70,$A70),Radionuclide_specific,9,FALSE)</f>
        <v>9.8430590481467192E-7</v>
      </c>
      <c r="I70" s="47">
        <f>'Intermediate calcs'!$P25*VLOOKUP($B$49,Other_regional_data,7,FALSE)*Other_Fed_molluscs*Other_L_regnl*VLOOKUP(IF(ISBLANK($A70),$B70,$A70),Radionuclide_specific,9,FALSE)</f>
        <v>1.640070472986786E-6</v>
      </c>
      <c r="J70" s="48">
        <f t="shared" si="11"/>
        <v>4.9530961725080979E-6</v>
      </c>
    </row>
    <row r="71" spans="1:10">
      <c r="A71" s="4" t="s">
        <v>14</v>
      </c>
      <c r="B71" s="4"/>
      <c r="C71" s="47">
        <f>'Intermediate calcs'!$K26*VLOOKUP($B$49,Other_regional_data,5,FALSE)*Other_Fed_fish*Other_A_local*VLOOKUP(IF(ISBLANK($A71),$B71,$A71),Radionuclide_specific,9,FALSE)</f>
        <v>4.2931935842209836E-7</v>
      </c>
      <c r="D71" s="48">
        <f>'Intermediate calcs'!$M26*VLOOKUP($B$49,Other_regional_data,6,FALSE)*Other_Fed_crust*Other_L_local*VLOOKUP(IF(ISBLANK($A71),$B71,$A71),Radionuclide_specific,9,FALSE)</f>
        <v>1.8146518980371904E-6</v>
      </c>
      <c r="E71" s="47">
        <f>'Intermediate calcs'!$O26*VLOOKUP($B$49,Other_regional_data,7,FALSE)*Other_Fed_molluscs*Other_L_local*VLOOKUP(IF(ISBLANK($A71),$B71,$A71),Radionuclide_specific,9,FALSE)</f>
        <v>3.0236098169913781E-6</v>
      </c>
      <c r="F71" s="48">
        <f t="shared" si="10"/>
        <v>5.2675810734506669E-6</v>
      </c>
      <c r="G71" s="47">
        <f>'Intermediate calcs'!$L26*VLOOKUP($B$49,Other_regional_data,5,FALSE)*Other_Fed_fish*Other_A_regnl*VLOOKUP(IF(ISBLANK($A71),$B71,$A71),Radionuclide_specific,9,FALSE)</f>
        <v>8.5822849734862963E-8</v>
      </c>
      <c r="H71" s="48">
        <f>'Intermediate calcs'!$N26*VLOOKUP($B$49,Other_regional_data,6,FALSE)*Other_Fed_crust*Other_L_regnl*VLOOKUP(IF(ISBLANK($A71),$B71,$A71),Radionuclide_specific,9,FALSE)</f>
        <v>3.6275698756917108E-9</v>
      </c>
      <c r="I71" s="47">
        <f>'Intermediate calcs'!$P26*VLOOKUP($B$49,Other_regional_data,7,FALSE)*Other_Fed_molluscs*Other_L_regnl*VLOOKUP(IF(ISBLANK($A71),$B71,$A71),Radionuclide_specific,9,FALSE)</f>
        <v>6.0443305406549441E-9</v>
      </c>
      <c r="J71" s="48">
        <f t="shared" si="11"/>
        <v>9.5494750151209611E-8</v>
      </c>
    </row>
    <row r="72" spans="1:10">
      <c r="A72" s="4"/>
      <c r="B72" s="4" t="s">
        <v>24</v>
      </c>
      <c r="C72" s="47">
        <f>'Intermediate calcs'!$K27*VLOOKUP($B$49,Other_regional_data,5,FALSE)*Other_Fed_fish*Other_A_local*VLOOKUP(IF(ISBLANK($A72),$B72,$A72),Radionuclide_specific,9,FALSE)</f>
        <v>0</v>
      </c>
      <c r="D72" s="48">
        <f>'Intermediate calcs'!$M27*VLOOKUP($B$49,Other_regional_data,6,FALSE)*Other_Fed_crust*Other_L_local*VLOOKUP(IF(ISBLANK($A72),$B72,$A72),Radionuclide_specific,9,FALSE)</f>
        <v>0</v>
      </c>
      <c r="E72" s="47">
        <f>'Intermediate calcs'!$O27*VLOOKUP($B$49,Other_regional_data,7,FALSE)*Other_Fed_molluscs*Other_L_local*VLOOKUP(IF(ISBLANK($A72),$B72,$A72),Radionuclide_specific,9,FALSE)</f>
        <v>0</v>
      </c>
      <c r="F72" s="48">
        <f t="shared" si="10"/>
        <v>0</v>
      </c>
      <c r="G72" s="47">
        <f>'Intermediate calcs'!$L27*VLOOKUP($B$49,Other_regional_data,5,FALSE)*Other_Fed_fish*Other_A_regnl*VLOOKUP(IF(ISBLANK($A72),$B72,$A72),Radionuclide_specific,9,FALSE)</f>
        <v>0</v>
      </c>
      <c r="H72" s="48">
        <f>'Intermediate calcs'!$N27*VLOOKUP($B$49,Other_regional_data,6,FALSE)*Other_Fed_crust*Other_L_regnl*VLOOKUP(IF(ISBLANK($A72),$B72,$A72),Radionuclide_specific,9,FALSE)</f>
        <v>0</v>
      </c>
      <c r="I72" s="47">
        <f>'Intermediate calcs'!$P27*VLOOKUP($B$49,Other_regional_data,7,FALSE)*Other_Fed_molluscs*Other_L_regnl*VLOOKUP(IF(ISBLANK($A72),$B72,$A72),Radionuclide_specific,9,FALSE)</f>
        <v>0</v>
      </c>
      <c r="J72" s="48">
        <f t="shared" si="11"/>
        <v>0</v>
      </c>
    </row>
    <row r="73" spans="1:10">
      <c r="A73" s="4"/>
      <c r="B73" s="4" t="s">
        <v>25</v>
      </c>
      <c r="C73" s="47">
        <f>'Intermediate calcs'!$K28*VLOOKUP($B$49,Other_regional_data,5,FALSE)*Other_Fed_fish*Other_A_local*VLOOKUP(IF(ISBLANK($A73),$B73,$A73),Radionuclide_specific,9,FALSE)</f>
        <v>0</v>
      </c>
      <c r="D73" s="48">
        <f>'Intermediate calcs'!$M28*VLOOKUP($B$49,Other_regional_data,6,FALSE)*Other_Fed_crust*Other_L_local*VLOOKUP(IF(ISBLANK($A73),$B73,$A73),Radionuclide_specific,9,FALSE)</f>
        <v>0</v>
      </c>
      <c r="E73" s="47">
        <f>'Intermediate calcs'!$O28*VLOOKUP($B$49,Other_regional_data,7,FALSE)*Other_Fed_molluscs*Other_L_local*VLOOKUP(IF(ISBLANK($A73),$B73,$A73),Radionuclide_specific,9,FALSE)</f>
        <v>0</v>
      </c>
      <c r="F73" s="48">
        <f t="shared" si="10"/>
        <v>0</v>
      </c>
      <c r="G73" s="47">
        <f>'Intermediate calcs'!$L28*VLOOKUP($B$49,Other_regional_data,5,FALSE)*Other_Fed_fish*Other_A_regnl*VLOOKUP(IF(ISBLANK($A73),$B73,$A73),Radionuclide_specific,9,FALSE)</f>
        <v>0</v>
      </c>
      <c r="H73" s="48">
        <f>'Intermediate calcs'!$N28*VLOOKUP($B$49,Other_regional_data,6,FALSE)*Other_Fed_crust*Other_L_regnl*VLOOKUP(IF(ISBLANK($A73),$B73,$A73),Radionuclide_specific,9,FALSE)</f>
        <v>0</v>
      </c>
      <c r="I73" s="47">
        <f>'Intermediate calcs'!$P28*VLOOKUP($B$49,Other_regional_data,7,FALSE)*Other_Fed_molluscs*Other_L_regnl*VLOOKUP(IF(ISBLANK($A73),$B73,$A73),Radionuclide_specific,9,FALSE)</f>
        <v>0</v>
      </c>
      <c r="J73" s="48">
        <f t="shared" si="11"/>
        <v>0</v>
      </c>
    </row>
    <row r="74" spans="1:10">
      <c r="A74" s="4"/>
      <c r="B74" s="4" t="s">
        <v>26</v>
      </c>
      <c r="C74" s="47">
        <f>'Intermediate calcs'!$K29*VLOOKUP($B$49,Other_regional_data,5,FALSE)*Other_Fed_fish*Other_A_local*VLOOKUP(IF(ISBLANK($A74),$B74,$A74),Radionuclide_specific,9,FALSE)</f>
        <v>4.2931935842209835E-10</v>
      </c>
      <c r="D74" s="48">
        <f>'Intermediate calcs'!$M29*VLOOKUP($B$49,Other_regional_data,6,FALSE)*Other_Fed_crust*Other_L_local*VLOOKUP(IF(ISBLANK($A74),$B74,$A74),Radionuclide_specific,9,FALSE)</f>
        <v>8.1659335411673551E-7</v>
      </c>
      <c r="E74" s="47">
        <f>'Intermediate calcs'!$O29*VLOOKUP($B$49,Other_regional_data,7,FALSE)*Other_Fed_molluscs*Other_L_local*VLOOKUP(IF(ISBLANK($A74),$B74,$A74),Radionuclide_specific,9,FALSE)</f>
        <v>7.5590245424784453E-7</v>
      </c>
      <c r="F74" s="48">
        <f t="shared" si="10"/>
        <v>1.5729251277230021E-6</v>
      </c>
      <c r="G74" s="47">
        <f>'Intermediate calcs'!$L29*VLOOKUP($B$49,Other_regional_data,5,FALSE)*Other_Fed_fish*Other_A_regnl*VLOOKUP(IF(ISBLANK($A74),$B74,$A74),Radionuclide_specific,9,FALSE)</f>
        <v>8.5822849734862956E-11</v>
      </c>
      <c r="H74" s="48">
        <f>'Intermediate calcs'!$N29*VLOOKUP($B$49,Other_regional_data,6,FALSE)*Other_Fed_crust*Other_L_regnl*VLOOKUP(IF(ISBLANK($A74),$B74,$A74),Radionuclide_specific,9,FALSE)</f>
        <v>1.6324064440612699E-9</v>
      </c>
      <c r="I74" s="47">
        <f>'Intermediate calcs'!$P29*VLOOKUP($B$49,Other_regional_data,7,FALSE)*Other_Fed_molluscs*Other_L_regnl*VLOOKUP(IF(ISBLANK($A74),$B74,$A74),Radionuclide_specific,9,FALSE)</f>
        <v>1.511082635163736E-9</v>
      </c>
      <c r="J74" s="48">
        <f t="shared" si="11"/>
        <v>3.2293119289598688E-9</v>
      </c>
    </row>
    <row r="75" spans="1:10">
      <c r="A75" s="4"/>
      <c r="B75" s="4" t="s">
        <v>27</v>
      </c>
      <c r="C75" s="47">
        <f>'Intermediate calcs'!$K30*VLOOKUP($B$49,Other_regional_data,5,FALSE)*Other_Fed_fish*Other_A_local*VLOOKUP(IF(ISBLANK($A75),$B75,$A75),Radionuclide_specific,9,FALSE)</f>
        <v>3.3732235304593435E-11</v>
      </c>
      <c r="D75" s="48">
        <f>'Intermediate calcs'!$M30*VLOOKUP($B$49,Other_regional_data,6,FALSE)*Other_Fed_crust*Other_L_local*VLOOKUP(IF(ISBLANK($A75),$B75,$A75),Radionuclide_specific,9,FALSE)</f>
        <v>7.1289895994318184E-9</v>
      </c>
      <c r="E75" s="47">
        <f>'Intermediate calcs'!$O30*VLOOKUP($B$49,Other_regional_data,7,FALSE)*Other_Fed_molluscs*Other_L_local*VLOOKUP(IF(ISBLANK($A75),$B75,$A75),Radionuclide_specific,9,FALSE)</f>
        <v>1.1878467138180413E-8</v>
      </c>
      <c r="F75" s="48">
        <f t="shared" si="10"/>
        <v>1.9041188972916825E-8</v>
      </c>
      <c r="G75" s="47">
        <f>'Intermediate calcs'!$L30*VLOOKUP($B$49,Other_regional_data,5,FALSE)*Other_Fed_fish*Other_A_regnl*VLOOKUP(IF(ISBLANK($A75),$B75,$A75),Radionuclide_specific,9,FALSE)</f>
        <v>6.7432239077392317E-12</v>
      </c>
      <c r="H75" s="48">
        <f>'Intermediate calcs'!$N30*VLOOKUP($B$49,Other_regional_data,6,FALSE)*Other_Fed_crust*Other_L_regnl*VLOOKUP(IF(ISBLANK($A75),$B75,$A75),Radionuclide_specific,9,FALSE)</f>
        <v>1.4251167368788859E-11</v>
      </c>
      <c r="I75" s="47">
        <f>'Intermediate calcs'!$P30*VLOOKUP($B$49,Other_regional_data,7,FALSE)*Other_Fed_molluscs*Other_L_regnl*VLOOKUP(IF(ISBLANK($A75),$B75,$A75),Radionuclide_specific,9,FALSE)</f>
        <v>2.3745584266858704E-11</v>
      </c>
      <c r="J75" s="48">
        <f t="shared" si="11"/>
        <v>4.4739975543386794E-11</v>
      </c>
    </row>
    <row r="76" spans="1:10">
      <c r="A76" s="4"/>
      <c r="B76" s="4" t="s">
        <v>28</v>
      </c>
      <c r="C76" s="47">
        <f>'Intermediate calcs'!$K31*VLOOKUP($B$49,Other_regional_data,5,FALSE)*Other_Fed_fish*Other_A_local*VLOOKUP(IF(ISBLANK($A76),$B76,$A76),Radionuclide_specific,9,FALSE)</f>
        <v>0</v>
      </c>
      <c r="D76" s="48">
        <f>'Intermediate calcs'!$M31*VLOOKUP($B$49,Other_regional_data,6,FALSE)*Other_Fed_crust*Other_L_local*VLOOKUP(IF(ISBLANK($A76),$B76,$A76),Radionuclide_specific,9,FALSE)</f>
        <v>0</v>
      </c>
      <c r="E76" s="47">
        <f>'Intermediate calcs'!$O31*VLOOKUP($B$49,Other_regional_data,7,FALSE)*Other_Fed_molluscs*Other_L_local*VLOOKUP(IF(ISBLANK($A76),$B76,$A76),Radionuclide_specific,9,FALSE)</f>
        <v>0</v>
      </c>
      <c r="F76" s="48">
        <f t="shared" si="10"/>
        <v>0</v>
      </c>
      <c r="G76" s="47">
        <f>'Intermediate calcs'!$L31*VLOOKUP($B$49,Other_regional_data,5,FALSE)*Other_Fed_fish*Other_A_regnl*VLOOKUP(IF(ISBLANK($A76),$B76,$A76),Radionuclide_specific,9,FALSE)</f>
        <v>0</v>
      </c>
      <c r="H76" s="48">
        <f>'Intermediate calcs'!$N31*VLOOKUP($B$49,Other_regional_data,6,FALSE)*Other_Fed_crust*Other_L_regnl*VLOOKUP(IF(ISBLANK($A76),$B76,$A76),Radionuclide_specific,9,FALSE)</f>
        <v>0</v>
      </c>
      <c r="I76" s="47">
        <f>'Intermediate calcs'!$P31*VLOOKUP($B$49,Other_regional_data,7,FALSE)*Other_Fed_molluscs*Other_L_regnl*VLOOKUP(IF(ISBLANK($A76),$B76,$A76),Radionuclide_specific,9,FALSE)</f>
        <v>0</v>
      </c>
      <c r="J76" s="48">
        <f t="shared" si="11"/>
        <v>0</v>
      </c>
    </row>
    <row r="77" spans="1:10">
      <c r="A77" s="4"/>
      <c r="B77" s="4" t="s">
        <v>22</v>
      </c>
      <c r="C77" s="47">
        <f>'Intermediate calcs'!$K32*VLOOKUP($B$49,Other_regional_data,5,FALSE)*Other_Fed_fish*Other_A_local*VLOOKUP(IF(ISBLANK($A77),$B77,$A77),Radionuclide_specific,9,FALSE)</f>
        <v>2.1159311236517701E-6</v>
      </c>
      <c r="D77" s="48">
        <f>'Intermediate calcs'!$M32*VLOOKUP($B$49,Other_regional_data,6,FALSE)*Other_Fed_crust*Other_L_local*VLOOKUP(IF(ISBLANK($A77),$B77,$A77),Radionuclide_specific,9,FALSE)</f>
        <v>4.0246386738610525E-3</v>
      </c>
      <c r="E77" s="47">
        <f>'Intermediate calcs'!$O32*VLOOKUP($B$49,Other_regional_data,7,FALSE)*Other_Fed_molluscs*Other_L_local*VLOOKUP(IF(ISBLANK($A77),$B77,$A77),Radionuclide_specific,9,FALSE)</f>
        <v>3.7255192387929477E-3</v>
      </c>
      <c r="F77" s="48">
        <f t="shared" si="10"/>
        <v>7.7522738437776524E-3</v>
      </c>
      <c r="G77" s="47">
        <f>'Intermediate calcs'!$L32*VLOOKUP($B$49,Other_regional_data,5,FALSE)*Other_Fed_fish*Other_A_regnl*VLOOKUP(IF(ISBLANK($A77),$B77,$A77),Radionuclide_specific,9,FALSE)</f>
        <v>4.2298404512182452E-7</v>
      </c>
      <c r="H77" s="48">
        <f>'Intermediate calcs'!$N32*VLOOKUP($B$49,Other_regional_data,6,FALSE)*Other_Fed_crust*Other_L_regnl*VLOOKUP(IF(ISBLANK($A77),$B77,$A77),Radionuclide_specific,9,FALSE)</f>
        <v>8.0454317600162572E-6</v>
      </c>
      <c r="I77" s="47">
        <f>'Intermediate calcs'!$P32*VLOOKUP($B$49,Other_regional_data,7,FALSE)*Other_Fed_molluscs*Other_L_regnl*VLOOKUP(IF(ISBLANK($A77),$B77,$A77),Radionuclide_specific,9,FALSE)</f>
        <v>7.447478701878413E-6</v>
      </c>
      <c r="J77" s="48">
        <f t="shared" si="11"/>
        <v>1.5915894507016495E-5</v>
      </c>
    </row>
    <row r="78" spans="1:10">
      <c r="A78" s="4"/>
      <c r="B78" s="4" t="s">
        <v>23</v>
      </c>
      <c r="C78" s="47">
        <f>'Intermediate calcs'!$K33*VLOOKUP($B$49,Other_regional_data,5,FALSE)*Other_Fed_fish*Other_A_local*VLOOKUP(IF(ISBLANK($A78),$B78,$A78),Radionuclide_specific,9,FALSE)</f>
        <v>3.98653689963377E-10</v>
      </c>
      <c r="D78" s="48">
        <f>'Intermediate calcs'!$M33*VLOOKUP($B$49,Other_regional_data,6,FALSE)*Other_Fed_crust*Other_L_local*VLOOKUP(IF(ISBLANK($A78),$B78,$A78),Radionuclide_specific,9,FALSE)</f>
        <v>8.4251695266012402E-8</v>
      </c>
      <c r="E78" s="47">
        <f>'Intermediate calcs'!$O33*VLOOKUP($B$49,Other_regional_data,7,FALSE)*Other_Fed_molluscs*Other_L_local*VLOOKUP(IF(ISBLANK($A78),$B78,$A78),Radionuclide_specific,9,FALSE)</f>
        <v>1.4038188436031397E-7</v>
      </c>
      <c r="F78" s="48">
        <f t="shared" si="10"/>
        <v>2.2503223331628975E-7</v>
      </c>
      <c r="G78" s="47">
        <f>'Intermediate calcs'!$L33*VLOOKUP($B$49,Other_regional_data,5,FALSE)*Other_Fed_fish*Other_A_regnl*VLOOKUP(IF(ISBLANK($A78),$B78,$A78),Radionuclide_specific,9,FALSE)</f>
        <v>7.9692646182372737E-11</v>
      </c>
      <c r="H78" s="48">
        <f>'Intermediate calcs'!$N33*VLOOKUP($B$49,Other_regional_data,6,FALSE)*Other_Fed_crust*Other_L_regnl*VLOOKUP(IF(ISBLANK($A78),$B78,$A78),Radionuclide_specific,9,FALSE)</f>
        <v>1.6842288708568655E-10</v>
      </c>
      <c r="I78" s="47">
        <f>'Intermediate calcs'!$P33*VLOOKUP($B$49,Other_regional_data,7,FALSE)*Other_Fed_molluscs*Other_L_regnl*VLOOKUP(IF(ISBLANK($A78),$B78,$A78),Radionuclide_specific,9,FALSE)</f>
        <v>2.8062963224469381E-10</v>
      </c>
      <c r="J78" s="48">
        <f t="shared" si="11"/>
        <v>5.2874516551275306E-10</v>
      </c>
    </row>
    <row r="79" spans="1:10">
      <c r="A79" s="4"/>
      <c r="B79" s="4" t="s">
        <v>19</v>
      </c>
      <c r="C79" s="47">
        <f>'Intermediate calcs'!$K34*VLOOKUP($B$49,Other_regional_data,5,FALSE)*Other_Fed_fish*Other_A_local*VLOOKUP(IF(ISBLANK($A79),$B79,$A79),Radionuclide_specific,9,FALSE)</f>
        <v>3.6798802150465567E-5</v>
      </c>
      <c r="D79" s="48">
        <f>'Intermediate calcs'!$M34*VLOOKUP($B$49,Other_regional_data,6,FALSE)*Other_Fed_crust*Other_L_local*VLOOKUP(IF(ISBLANK($A79),$B79,$A79),Radionuclide_specific,9,FALSE)</f>
        <v>1.5554159126033057E-3</v>
      </c>
      <c r="E79" s="47">
        <f>'Intermediate calcs'!$O34*VLOOKUP($B$49,Other_regional_data,7,FALSE)*Other_Fed_molluscs*Other_L_local*VLOOKUP(IF(ISBLANK($A79),$B79,$A79),Radionuclide_specific,9,FALSE)</f>
        <v>2.5916655574211808E-3</v>
      </c>
      <c r="F79" s="48">
        <f t="shared" si="10"/>
        <v>4.1838802721749519E-3</v>
      </c>
      <c r="G79" s="47">
        <f>'Intermediate calcs'!$L34*VLOOKUP($B$49,Other_regional_data,5,FALSE)*Other_Fed_fish*Other_A_regnl*VLOOKUP(IF(ISBLANK($A79),$B79,$A79),Radionuclide_specific,9,FALSE)</f>
        <v>7.3562442629882526E-6</v>
      </c>
      <c r="H79" s="48">
        <f>'Intermediate calcs'!$N34*VLOOKUP($B$49,Other_regional_data,6,FALSE)*Other_Fed_crust*Other_L_regnl*VLOOKUP(IF(ISBLANK($A79),$B79,$A79),Radionuclide_specific,9,FALSE)</f>
        <v>3.1093456077357519E-6</v>
      </c>
      <c r="I79" s="47">
        <f>'Intermediate calcs'!$P34*VLOOKUP($B$49,Other_regional_data,7,FALSE)*Other_Fed_molluscs*Other_L_regnl*VLOOKUP(IF(ISBLANK($A79),$B79,$A79),Radionuclide_specific,9,FALSE)</f>
        <v>5.1808547491328087E-6</v>
      </c>
      <c r="J79" s="48">
        <f t="shared" si="11"/>
        <v>1.5646444619856814E-5</v>
      </c>
    </row>
    <row r="80" spans="1:10">
      <c r="A80" s="4" t="s">
        <v>133</v>
      </c>
      <c r="B80" s="4"/>
      <c r="C80" s="47">
        <f>'Intermediate calcs'!$K35*VLOOKUP($B$49,Other_regional_data,5,FALSE)*Other_Fed_fish*Other_A_local*VLOOKUP(IF(ISBLANK($A80),$B80,$A80),Radionuclide_specific,9,FALSE)</f>
        <v>1.9285451686859804E-6</v>
      </c>
      <c r="D80" s="48">
        <f>'Intermediate calcs'!$M35*VLOOKUP($B$49,Other_regional_data,6,FALSE)*Other_Fed_crust*Other_L_local*VLOOKUP(IF(ISBLANK($A80),$B80,$A80),Radionuclide_specific,9,FALSE)</f>
        <v>1.3585994055291323E-5</v>
      </c>
      <c r="E80" s="47">
        <f>'Intermediate calcs'!$O35*VLOOKUP($B$49,Other_regional_data,7,FALSE)*Other_Fed_molluscs*Other_L_local*VLOOKUP(IF(ISBLANK($A80),$B80,$A80),Radionuclide_specific,9,FALSE)</f>
        <v>2.2637258993638382E-5</v>
      </c>
      <c r="F80" s="48">
        <f t="shared" si="10"/>
        <v>3.8151798217615684E-5</v>
      </c>
      <c r="G80" s="47">
        <f>'Intermediate calcs'!$L35*VLOOKUP($B$49,Other_regional_data,5,FALSE)*Other_Fed_fish*Other_A_regnl*VLOOKUP(IF(ISBLANK($A80),$B80,$A80),Radionuclide_specific,9,FALSE)</f>
        <v>3.7326355514683578E-7</v>
      </c>
      <c r="H80" s="48">
        <f>'Intermediate calcs'!$N35*VLOOKUP($B$49,Other_regional_data,6,FALSE)*Other_Fed_crust*Other_L_regnl*VLOOKUP(IF(ISBLANK($A80),$B80,$A80),Radionuclide_specific,9,FALSE)</f>
        <v>2.6295243293352904E-8</v>
      </c>
      <c r="I80" s="47">
        <f>'Intermediate calcs'!$P35*VLOOKUP($B$49,Other_regional_data,7,FALSE)*Other_Fed_molluscs*Other_L_regnl*VLOOKUP(IF(ISBLANK($A80),$B80,$A80),Radionuclide_specific,9,FALSE)</f>
        <v>4.3813667981146368E-8</v>
      </c>
      <c r="J80" s="48">
        <f t="shared" si="11"/>
        <v>4.4337246642133502E-7</v>
      </c>
    </row>
    <row r="81" spans="1:10">
      <c r="A81" s="4" t="s">
        <v>20</v>
      </c>
      <c r="B81" s="4"/>
      <c r="C81" s="47">
        <f>'Intermediate calcs'!$K36*VLOOKUP($B$49,Other_regional_data,5,FALSE)*Other_Fed_fish*Other_A_local*VLOOKUP(IF(ISBLANK($A81),$B81,$A81),Radionuclide_specific,9,FALSE)</f>
        <v>2.1122170854591252E-6</v>
      </c>
      <c r="D81" s="48">
        <f>'Intermediate calcs'!$M36*VLOOKUP($B$49,Other_regional_data,6,FALSE)*Other_Fed_crust*Other_L_local*VLOOKUP(IF(ISBLANK($A81),$B81,$A81),Radionuclide_specific,9,FALSE)</f>
        <v>1.4879904931697775E-5</v>
      </c>
      <c r="E81" s="47">
        <f>'Intermediate calcs'!$O36*VLOOKUP($B$49,Other_regional_data,7,FALSE)*Other_Fed_molluscs*Other_L_local*VLOOKUP(IF(ISBLANK($A81),$B81,$A81),Radionuclide_specific,9,FALSE)</f>
        <v>2.4793199553062576E-5</v>
      </c>
      <c r="F81" s="48">
        <f t="shared" si="10"/>
        <v>4.1785321570219475E-5</v>
      </c>
      <c r="G81" s="47">
        <f>'Intermediate calcs'!$L36*VLOOKUP($B$49,Other_regional_data,5,FALSE)*Other_Fed_fish*Other_A_regnl*VLOOKUP(IF(ISBLANK($A81),$B81,$A81),Radionuclide_specific,9,FALSE)</f>
        <v>4.0881621006864624E-7</v>
      </c>
      <c r="H81" s="48">
        <f>'Intermediate calcs'!$N36*VLOOKUP($B$49,Other_regional_data,6,FALSE)*Other_Fed_crust*Other_L_regnl*VLOOKUP(IF(ISBLANK($A81),$B81,$A81),Radionuclide_specific,9,FALSE)</f>
        <v>2.8799815995410197E-8</v>
      </c>
      <c r="I81" s="47">
        <f>'Intermediate calcs'!$P36*VLOOKUP($B$49,Other_regional_data,7,FALSE)*Other_Fed_molluscs*Other_L_regnl*VLOOKUP(IF(ISBLANK($A81),$B81,$A81),Radionuclide_specific,9,FALSE)</f>
        <v>4.7986837842264194E-8</v>
      </c>
      <c r="J81" s="48">
        <f t="shared" si="11"/>
        <v>4.8560286390632066E-7</v>
      </c>
    </row>
    <row r="82" spans="1:10">
      <c r="A82" s="4"/>
      <c r="B82" s="4" t="s">
        <v>29</v>
      </c>
      <c r="C82" s="47">
        <f>'Intermediate calcs'!$K37*VLOOKUP($B$49,Other_regional_data,5,FALSE)*Other_Fed_fish*Other_A_local*VLOOKUP(IF(ISBLANK($A82),$B82,$A82),Radionuclide_specific,9,FALSE)</f>
        <v>1.0561085427295626E-6</v>
      </c>
      <c r="D82" s="48">
        <f>'Intermediate calcs'!$M37*VLOOKUP($B$49,Other_regional_data,6,FALSE)*Other_Fed_crust*Other_L_local*VLOOKUP(IF(ISBLANK($A82),$B82,$A82),Radionuclide_specific,9,FALSE)</f>
        <v>4.4639714795093331E-6</v>
      </c>
      <c r="E82" s="47">
        <f>'Intermediate calcs'!$O37*VLOOKUP($B$49,Other_regional_data,7,FALSE)*Other_Fed_molluscs*Other_L_local*VLOOKUP(IF(ISBLANK($A82),$B82,$A82),Radionuclide_specific,9,FALSE)</f>
        <v>7.4379598659187726E-6</v>
      </c>
      <c r="F82" s="48">
        <f t="shared" si="10"/>
        <v>1.2958039888157668E-5</v>
      </c>
      <c r="G82" s="47">
        <f>'Intermediate calcs'!$L37*VLOOKUP($B$49,Other_regional_data,5,FALSE)*Other_Fed_fish*Other_A_regnl*VLOOKUP(IF(ISBLANK($A82),$B82,$A82),Radionuclide_specific,9,FALSE)</f>
        <v>2.044081050343231E-7</v>
      </c>
      <c r="H82" s="48">
        <f>'Intermediate calcs'!$N37*VLOOKUP($B$49,Other_regional_data,6,FALSE)*Other_Fed_crust*Other_L_regnl*VLOOKUP(IF(ISBLANK($A82),$B82,$A82),Radionuclide_specific,9,FALSE)</f>
        <v>8.6399447986230608E-9</v>
      </c>
      <c r="I82" s="47">
        <f>'Intermediate calcs'!$P37*VLOOKUP($B$49,Other_regional_data,7,FALSE)*Other_Fed_molluscs*Other_L_regnl*VLOOKUP(IF(ISBLANK($A82),$B82,$A82),Radionuclide_specific,9,FALSE)</f>
        <v>1.4396051352679262E-8</v>
      </c>
      <c r="J82" s="48">
        <f t="shared" si="11"/>
        <v>2.2744410118562542E-7</v>
      </c>
    </row>
    <row r="83" spans="1:10">
      <c r="A83" s="4"/>
      <c r="B83" s="4" t="s">
        <v>69</v>
      </c>
      <c r="C83" s="47">
        <f>'Intermediate calcs'!$K38*VLOOKUP($B$49,Other_regional_data,5,FALSE)*Other_Fed_fish*Other_A_local*VLOOKUP(IF(ISBLANK($A83),$B83,$A83),Radionuclide_specific,9,FALSE)</f>
        <v>3.2907729954616811E-10</v>
      </c>
      <c r="D83" s="48">
        <f>'Intermediate calcs'!$M38*VLOOKUP($B$49,Other_regional_data,6,FALSE)*Other_Fed_crust*Other_L_local*VLOOKUP(IF(ISBLANK($A83),$B83,$A83),Radionuclide_specific,9,FALSE)</f>
        <v>2.7818952698391497E-8</v>
      </c>
      <c r="E83" s="47">
        <f>'Intermediate calcs'!$O38*VLOOKUP($B$49,Other_regional_data,7,FALSE)*Other_Fed_molluscs*Other_L_local*VLOOKUP(IF(ISBLANK($A83),$B83,$A83),Radionuclide_specific,9,FALSE)</f>
        <v>4.6352503512247425E-8</v>
      </c>
      <c r="F83" s="48">
        <f t="shared" si="10"/>
        <v>7.4500533510185083E-8</v>
      </c>
      <c r="G83" s="47">
        <f>'Intermediate calcs'!$L38*VLOOKUP($B$49,Other_regional_data,5,FALSE)*Other_Fed_fish*Other_A_regnl*VLOOKUP(IF(ISBLANK($A83),$B83,$A83),Radionuclide_specific,9,FALSE)</f>
        <v>6.3692380554173147E-11</v>
      </c>
      <c r="H83" s="48">
        <f>'Intermediate calcs'!$N38*VLOOKUP($B$49,Other_regional_data,6,FALSE)*Other_Fed_crust*Other_L_regnl*VLOOKUP(IF(ISBLANK($A83),$B83,$A83),Radionuclide_specific,9,FALSE)</f>
        <v>5.3843134252288631E-11</v>
      </c>
      <c r="I83" s="47">
        <f>'Intermediate calcs'!$P38*VLOOKUP($B$49,Other_regional_data,7,FALSE)*Other_Fed_molluscs*Other_L_regnl*VLOOKUP(IF(ISBLANK($A83),$B83,$A83),Radionuclide_specific,9,FALSE)</f>
        <v>8.9714522922493939E-11</v>
      </c>
      <c r="J83" s="48">
        <f t="shared" si="11"/>
        <v>2.0725003772895573E-10</v>
      </c>
    </row>
    <row r="84" spans="1:10">
      <c r="A84" s="4"/>
      <c r="B84" s="4" t="s">
        <v>70</v>
      </c>
      <c r="C84" s="47">
        <f>'Intermediate calcs'!$K39*VLOOKUP($B$49,Other_regional_data,5,FALSE)*Other_Fed_fish*Other_A_local*VLOOKUP(IF(ISBLANK($A84),$B84,$A84),Radionuclide_specific,9,FALSE)</f>
        <v>6.6121578327416094E-7</v>
      </c>
      <c r="D84" s="48">
        <f>'Intermediate calcs'!$M39*VLOOKUP($B$49,Other_regional_data,6,FALSE)*Other_Fed_crust*Other_L_local*VLOOKUP(IF(ISBLANK($A84),$B84,$A84),Radionuclide_specific,9,FALSE)</f>
        <v>4.6580571960097388E-6</v>
      </c>
      <c r="E84" s="47">
        <f>'Intermediate calcs'!$O39*VLOOKUP($B$49,Other_regional_data,7,FALSE)*Other_Fed_molluscs*Other_L_local*VLOOKUP(IF(ISBLANK($A84),$B84,$A84),Radionuclide_specific,9,FALSE)</f>
        <v>7.7613494253065444E-6</v>
      </c>
      <c r="F84" s="48">
        <f t="shared" si="10"/>
        <v>1.3080622404590444E-5</v>
      </c>
      <c r="G84" s="47">
        <f>'Intermediate calcs'!$L39*VLOOKUP($B$49,Other_regional_data,5,FALSE)*Other_Fed_fish*Other_A_regnl*VLOOKUP(IF(ISBLANK($A84),$B84,$A84),Radionuclide_specific,9,FALSE)</f>
        <v>1.2797724836931535E-7</v>
      </c>
      <c r="H84" s="48">
        <f>'Intermediate calcs'!$N39*VLOOKUP($B$49,Other_regional_data,6,FALSE)*Other_Fed_crust*Other_L_regnl*VLOOKUP(IF(ISBLANK($A84),$B84,$A84),Radionuclide_specific,9,FALSE)</f>
        <v>9.0155945724762361E-9</v>
      </c>
      <c r="I84" s="47">
        <f>'Intermediate calcs'!$P39*VLOOKUP($B$49,Other_regional_data,7,FALSE)*Other_Fed_molluscs*Other_L_regnl*VLOOKUP(IF(ISBLANK($A84),$B84,$A84),Radionuclide_specific,9,FALSE)</f>
        <v>1.5021966628882705E-8</v>
      </c>
      <c r="J84" s="48">
        <f t="shared" si="11"/>
        <v>1.5201480957067428E-7</v>
      </c>
    </row>
    <row r="85" spans="1:10">
      <c r="A85" s="4"/>
      <c r="B85" s="4" t="s">
        <v>71</v>
      </c>
      <c r="C85" s="47">
        <f>'Intermediate calcs'!$K40*VLOOKUP($B$49,Other_regional_data,5,FALSE)*Other_Fed_fish*Other_A_local*VLOOKUP(IF(ISBLANK($A85),$B85,$A85),Radionuclide_specific,9,FALSE)</f>
        <v>1.8367105090948917E-8</v>
      </c>
      <c r="D85" s="48">
        <f>'Intermediate calcs'!$M40*VLOOKUP($B$49,Other_regional_data,6,FALSE)*Other_Fed_crust*Other_L_local*VLOOKUP(IF(ISBLANK($A85),$B85,$A85),Radionuclide_specific,9,FALSE)</f>
        <v>3.4935428970073049E-5</v>
      </c>
      <c r="E85" s="47">
        <f>'Intermediate calcs'!$O40*VLOOKUP($B$49,Other_regional_data,7,FALSE)*Other_Fed_molluscs*Other_L_local*VLOOKUP(IF(ISBLANK($A85),$B85,$A85),Radionuclide_specific,9,FALSE)</f>
        <v>3.2338955938777261E-5</v>
      </c>
      <c r="F85" s="48">
        <f t="shared" si="10"/>
        <v>6.7292752013941264E-5</v>
      </c>
      <c r="G85" s="47">
        <f>'Intermediate calcs'!$L40*VLOOKUP($B$49,Other_regional_data,5,FALSE)*Other_Fed_fish*Other_A_regnl*VLOOKUP(IF(ISBLANK($A85),$B85,$A85),Radionuclide_specific,9,FALSE)</f>
        <v>3.5549235658143147E-9</v>
      </c>
      <c r="H85" s="48">
        <f>'Intermediate calcs'!$N40*VLOOKUP($B$49,Other_regional_data,6,FALSE)*Other_Fed_crust*Other_L_regnl*VLOOKUP(IF(ISBLANK($A85),$B85,$A85),Radionuclide_specific,9,FALSE)</f>
        <v>6.7616959293571772E-8</v>
      </c>
      <c r="I85" s="47">
        <f>'Intermediate calcs'!$P40*VLOOKUP($B$49,Other_regional_data,7,FALSE)*Other_Fed_molluscs*Other_L_regnl*VLOOKUP(IF(ISBLANK($A85),$B85,$A85),Radionuclide_specific,9,FALSE)</f>
        <v>6.2591527620344604E-8</v>
      </c>
      <c r="J85" s="48">
        <f t="shared" si="11"/>
        <v>1.337634104797307E-7</v>
      </c>
    </row>
    <row r="86" spans="1:10">
      <c r="A86" s="4" t="s">
        <v>72</v>
      </c>
      <c r="B86" s="4"/>
      <c r="C86" s="47">
        <f>'Intermediate calcs'!$K41*VLOOKUP($B$49,Other_regional_data,5,FALSE)*Other_Fed_fish*Other_A_local*VLOOKUP(IF(ISBLANK($A86),$B86,$A86),Radionuclide_specific,9,FALSE)</f>
        <v>7.5154872781489341E-10</v>
      </c>
      <c r="D86" s="48">
        <f>'Intermediate calcs'!$M41*VLOOKUP($B$49,Other_regional_data,6,FALSE)*Other_Fed_crust*Other_L_local*VLOOKUP(IF(ISBLANK($A86),$B86,$A86),Radionuclide_specific,9,FALSE)</f>
        <v>3.1766546246812189E-8</v>
      </c>
      <c r="E86" s="47">
        <f>'Intermediate calcs'!$O41*VLOOKUP($B$49,Other_regional_data,7,FALSE)*Other_Fed_molluscs*Other_L_local*VLOOKUP(IF(ISBLANK($A86),$B86,$A86),Radionuclide_specific,9,FALSE)</f>
        <v>1.5879019197179946E-7</v>
      </c>
      <c r="F86" s="48">
        <f t="shared" si="10"/>
        <v>1.9130828694642653E-7</v>
      </c>
      <c r="G86" s="47">
        <f>'Intermediate calcs'!$L41*VLOOKUP($B$49,Other_regional_data,5,FALSE)*Other_Fed_fish*Other_A_regnl*VLOOKUP(IF(ISBLANK($A86),$B86,$A86),Radionuclide_specific,9,FALSE)</f>
        <v>1.5030856612923555E-10</v>
      </c>
      <c r="H86" s="48">
        <f>'Intermediate calcs'!$N41*VLOOKUP($B$49,Other_regional_data,6,FALSE)*Other_Fed_crust*Other_L_regnl*VLOOKUP(IF(ISBLANK($A86),$B86,$A86),Radionuclide_specific,9,FALSE)</f>
        <v>6.3532593969241868E-11</v>
      </c>
      <c r="I86" s="47">
        <f>'Intermediate calcs'!$P41*VLOOKUP($B$49,Other_regional_data,7,FALSE)*Other_Fed_molluscs*Other_L_regnl*VLOOKUP(IF(ISBLANK($A86),$B86,$A86),Radionuclide_specific,9,FALSE)</f>
        <v>3.1757789198927111E-10</v>
      </c>
      <c r="J86" s="48">
        <f t="shared" si="11"/>
        <v>5.3141905208774857E-10</v>
      </c>
    </row>
    <row r="87" spans="1:10">
      <c r="A87" s="4" t="s">
        <v>30</v>
      </c>
      <c r="B87" s="4"/>
      <c r="C87" s="47">
        <f>'Intermediate calcs'!$K42*VLOOKUP($B$49,Other_regional_data,5,FALSE)*Other_Fed_fish*Other_A_local*VLOOKUP(IF(ISBLANK($A87),$B87,$A87),Radionuclide_specific,9,FALSE)</f>
        <v>6.9019790946202546E-10</v>
      </c>
      <c r="D87" s="48">
        <f>'Intermediate calcs'!$M42*VLOOKUP($B$49,Other_regional_data,6,FALSE)*Other_Fed_crust*Other_L_local*VLOOKUP(IF(ISBLANK($A87),$B87,$A87),Radionuclide_specific,9,FALSE)</f>
        <v>2.9173362948967296E-8</v>
      </c>
      <c r="E87" s="47">
        <f>'Intermediate calcs'!$O42*VLOOKUP($B$49,Other_regional_data,7,FALSE)*Other_Fed_molluscs*Other_L_local*VLOOKUP(IF(ISBLANK($A87),$B87,$A87),Radionuclide_specific,9,FALSE)</f>
        <v>1.4582774806985421E-7</v>
      </c>
      <c r="F87" s="48">
        <f t="shared" si="10"/>
        <v>1.7569130892828354E-7</v>
      </c>
      <c r="G87" s="47">
        <f>'Intermediate calcs'!$L42*VLOOKUP($B$49,Other_regional_data,5,FALSE)*Other_Fed_fish*Other_A_regnl*VLOOKUP(IF(ISBLANK($A87),$B87,$A87),Radionuclide_specific,9,FALSE)</f>
        <v>1.3803889171129319E-10</v>
      </c>
      <c r="H87" s="48">
        <f>'Intermediate calcs'!$N42*VLOOKUP($B$49,Other_regional_data,6,FALSE)*Other_Fed_crust*Other_L_regnl*VLOOKUP(IF(ISBLANK($A87),$B87,$A87),Radionuclide_specific,9,FALSE)</f>
        <v>5.8346434171405104E-11</v>
      </c>
      <c r="I87" s="47">
        <f>'Intermediate calcs'!$P42*VLOOKUP($B$49,Other_regional_data,7,FALSE)*Other_Fed_molluscs*Other_L_regnl*VLOOKUP(IF(ISBLANK($A87),$B87,$A87),Radionuclide_specific,9,FALSE)</f>
        <v>2.9165403789771828E-10</v>
      </c>
      <c r="J87" s="48">
        <f t="shared" si="11"/>
        <v>4.8803936378041655E-10</v>
      </c>
    </row>
    <row r="88" spans="1:10">
      <c r="A88" s="4"/>
      <c r="B88" s="4" t="s">
        <v>31</v>
      </c>
      <c r="C88" s="47">
        <f>'Intermediate calcs'!$K43*VLOOKUP($B$49,Other_regional_data,5,FALSE)*Other_Fed_fish*Other_A_local*VLOOKUP(IF(ISBLANK($A88),$B88,$A88),Radionuclide_specific,9,FALSE)</f>
        <v>3.1288971895611826E-8</v>
      </c>
      <c r="D88" s="48">
        <f>'Intermediate calcs'!$M43*VLOOKUP($B$49,Other_regional_data,6,FALSE)*Other_Fed_crust*Other_L_local*VLOOKUP(IF(ISBLANK($A88),$B88,$A88),Radionuclide_specific,9,FALSE)</f>
        <v>2.2042096450330847E-7</v>
      </c>
      <c r="E88" s="47">
        <f>'Intermediate calcs'!$O43*VLOOKUP($B$49,Other_regional_data,7,FALSE)*Other_Fed_molluscs*Other_L_local*VLOOKUP(IF(ISBLANK($A88),$B88,$A88),Radionuclide_specific,9,FALSE)</f>
        <v>3.6726988402778102E-7</v>
      </c>
      <c r="F88" s="48">
        <f t="shared" si="10"/>
        <v>6.189798204267013E-7</v>
      </c>
      <c r="G88" s="47">
        <f>'Intermediate calcs'!$L43*VLOOKUP($B$49,Other_regional_data,5,FALSE)*Other_Fed_fish*Other_A_regnl*VLOOKUP(IF(ISBLANK($A88),$B88,$A88),Radionuclide_specific,9,FALSE)</f>
        <v>6.257763090911958E-9</v>
      </c>
      <c r="H88" s="48">
        <f>'Intermediate calcs'!$N43*VLOOKUP($B$49,Other_regional_data,6,FALSE)*Other_Fed_crust*Other_L_regnl*VLOOKUP(IF(ISBLANK($A88),$B88,$A88),Radionuclide_specific,9,FALSE)</f>
        <v>4.4083972485061637E-10</v>
      </c>
      <c r="I88" s="47">
        <f>'Intermediate calcs'!$P43*VLOOKUP($B$49,Other_regional_data,7,FALSE)*Other_Fed_molluscs*Other_L_regnl*VLOOKUP(IF(ISBLANK($A88),$B88,$A88),Radionuclide_specific,9,FALSE)</f>
        <v>7.3453609544610523E-10</v>
      </c>
      <c r="J88" s="48">
        <f t="shared" si="11"/>
        <v>7.4331389112086794E-9</v>
      </c>
    </row>
    <row r="89" spans="1:10">
      <c r="A89" s="4"/>
      <c r="B89" s="4" t="s">
        <v>32</v>
      </c>
      <c r="C89" s="47">
        <f>'Intermediate calcs'!$K44*VLOOKUP($B$49,Other_regional_data,5,FALSE)*Other_Fed_fish*Other_A_local*VLOOKUP(IF(ISBLANK($A89),$B89,$A89),Radionuclide_specific,9,FALSE)</f>
        <v>0</v>
      </c>
      <c r="D89" s="48">
        <f>'Intermediate calcs'!$M44*VLOOKUP($B$49,Other_regional_data,6,FALSE)*Other_Fed_crust*Other_L_local*VLOOKUP(IF(ISBLANK($A89),$B89,$A89),Radionuclide_specific,9,FALSE)</f>
        <v>0</v>
      </c>
      <c r="E89" s="47">
        <f>'Intermediate calcs'!$O44*VLOOKUP($B$49,Other_regional_data,7,FALSE)*Other_Fed_molluscs*Other_L_local*VLOOKUP(IF(ISBLANK($A89),$B89,$A89),Radionuclide_specific,9,FALSE)</f>
        <v>0</v>
      </c>
      <c r="F89" s="48">
        <f t="shared" si="10"/>
        <v>0</v>
      </c>
      <c r="G89" s="47">
        <f>'Intermediate calcs'!$L44*VLOOKUP($B$49,Other_regional_data,5,FALSE)*Other_Fed_fish*Other_A_regnl*VLOOKUP(IF(ISBLANK($A89),$B89,$A89),Radionuclide_specific,9,FALSE)</f>
        <v>0</v>
      </c>
      <c r="H89" s="48">
        <f>'Intermediate calcs'!$N44*VLOOKUP($B$49,Other_regional_data,6,FALSE)*Other_Fed_crust*Other_L_regnl*VLOOKUP(IF(ISBLANK($A89),$B89,$A89),Radionuclide_specific,9,FALSE)</f>
        <v>0</v>
      </c>
      <c r="I89" s="47">
        <f>'Intermediate calcs'!$P44*VLOOKUP($B$49,Other_regional_data,7,FALSE)*Other_Fed_molluscs*Other_L_regnl*VLOOKUP(IF(ISBLANK($A89),$B89,$A89),Radionuclide_specific,9,FALSE)</f>
        <v>0</v>
      </c>
      <c r="J89" s="48">
        <f t="shared" si="11"/>
        <v>0</v>
      </c>
    </row>
    <row r="90" spans="1:10">
      <c r="A90" s="4" t="s">
        <v>13</v>
      </c>
      <c r="C90" s="47">
        <f>'Intermediate calcs'!$K45*VLOOKUP($B$49,Other_regional_data,5,FALSE)*Other_Fed_fish*Other_A_local*VLOOKUP(IF(ISBLANK($A90),$B90,$A90),Radionuclide_specific,9,FALSE)</f>
        <v>3.8269132949464103E-7</v>
      </c>
      <c r="D90" s="48">
        <f>'Intermediate calcs'!$M45*VLOOKUP($B$49,Other_regional_data,6,FALSE)*Other_Fed_crust*Other_L_local*VLOOKUP(IF(ISBLANK($A90),$B90,$A90),Radionuclide_specific,9,FALSE)</f>
        <v>3.235128040730254E-6</v>
      </c>
      <c r="E90" s="47">
        <f>'Intermediate calcs'!$O45*VLOOKUP($B$49,Other_regional_data,7,FALSE)*Other_Fed_molluscs*Other_L_local*VLOOKUP(IF(ISBLANK($A90),$B90,$A90),Radionuclide_specific,9,FALSE)</f>
        <v>8.0856539872108335E-5</v>
      </c>
      <c r="F90" s="48">
        <f t="shared" si="10"/>
        <v>8.4474359242333233E-5</v>
      </c>
      <c r="G90" s="47">
        <f>'Intermediate calcs'!$L45*VLOOKUP($B$49,Other_regional_data,5,FALSE)*Other_Fed_fish*Other_A_regnl*VLOOKUP(IF(ISBLANK($A90),$B90,$A90),Radionuclide_specific,9,FALSE)</f>
        <v>7.6460357839915947E-8</v>
      </c>
      <c r="H90" s="48">
        <f>'Intermediate calcs'!$N45*VLOOKUP($B$49,Other_regional_data,6,FALSE)*Other_Fed_crust*Other_L_regnl*VLOOKUP(IF(ISBLANK($A90),$B90,$A90),Radionuclide_specific,9,FALSE)</f>
        <v>6.4636700282399576E-9</v>
      </c>
      <c r="I90" s="47">
        <f>'Intermediate calcs'!$P45*VLOOKUP($B$49,Other_regional_data,7,FALSE)*Other_Fed_molluscs*Other_L_regnl*VLOOKUP(IF(ISBLANK($A90),$B90,$A90),Radionuclide_specific,9,FALSE)</f>
        <v>1.6154847251132732E-7</v>
      </c>
      <c r="J90" s="48">
        <f t="shared" si="11"/>
        <v>2.4447250037948324E-7</v>
      </c>
    </row>
    <row r="91" spans="1:10">
      <c r="A91" t="s">
        <v>18</v>
      </c>
      <c r="C91" s="47">
        <f>'Intermediate calcs'!$K46*VLOOKUP($B$49,Other_regional_data,5,FALSE)*Other_Fed_fish*Other_A_local*VLOOKUP(IF(ISBLANK($A91),$B91,$A91),Radionuclide_specific,9,FALSE)</f>
        <v>3.8268985935411924E-7</v>
      </c>
      <c r="D91" s="48">
        <f>'Intermediate calcs'!$M46*VLOOKUP($B$49,Other_regional_data,6,FALSE)*Other_Fed_crust*Other_L_local*VLOOKUP(IF(ISBLANK($A91),$B91,$A91),Radionuclide_specific,9,FALSE)</f>
        <v>3.2351156127172324E-6</v>
      </c>
      <c r="E91" s="47">
        <f>'Intermediate calcs'!$O46*VLOOKUP($B$49,Other_regional_data,7,FALSE)*Other_Fed_molluscs*Other_L_local*VLOOKUP(IF(ISBLANK($A91),$B91,$A91),Radionuclide_specific,9,FALSE)</f>
        <v>8.0856229254995914E-5</v>
      </c>
      <c r="F91" s="48">
        <f t="shared" si="10"/>
        <v>8.4474034727067269E-5</v>
      </c>
      <c r="G91" s="47">
        <f>'Intermediate calcs'!$L46*VLOOKUP($B$49,Other_regional_data,5,FALSE)*Other_Fed_fish*Other_A_regnl*VLOOKUP(IF(ISBLANK($A91),$B91,$A91),Radionuclide_specific,9,FALSE)</f>
        <v>7.6454181985773767E-8</v>
      </c>
      <c r="H91" s="48">
        <f>'Intermediate calcs'!$N46*VLOOKUP($B$49,Other_regional_data,6,FALSE)*Other_Fed_crust*Other_L_regnl*VLOOKUP(IF(ISBLANK($A91),$B91,$A91),Radionuclide_specific,9,FALSE)</f>
        <v>6.4631479448434724E-9</v>
      </c>
      <c r="I91" s="47">
        <f>'Intermediate calcs'!$P46*VLOOKUP($B$49,Other_regional_data,7,FALSE)*Other_Fed_molluscs*Other_L_regnl*VLOOKUP(IF(ISBLANK($A91),$B91,$A91),Radionuclide_specific,9,FALSE)</f>
        <v>1.6153542392208051E-7</v>
      </c>
      <c r="J91" s="48">
        <f t="shared" si="11"/>
        <v>2.4445275385269777E-7</v>
      </c>
    </row>
    <row r="92" spans="1:10" s="106" customFormat="1">
      <c r="A92" s="80" t="s">
        <v>9</v>
      </c>
      <c r="B92" s="80"/>
      <c r="C92" s="77">
        <f>'Intermediate calcs'!$K47*VLOOKUP($B$49,Other_regional_data,5,FALSE)*Other_Fed_fish*Other_A_local*VLOOKUP(IF(ISBLANK($A92),$B92,$A92),Radionuclide_specific,9,FALSE)</f>
        <v>3.0609453345296176E-7</v>
      </c>
      <c r="D92" s="78">
        <f>'Intermediate calcs'!$M47*VLOOKUP($B$49,Other_regional_data,6,FALSE)*Other_Fed_crust*Other_L_local*VLOOKUP(IF(ISBLANK($A92),$B92,$A92),Radionuclide_specific,9,FALSE)</f>
        <v>5.1752152817028373E-6</v>
      </c>
      <c r="E92" s="77">
        <f>'Intermediate calcs'!$O47*VLOOKUP($B$49,Other_regional_data,7,FALSE)*Other_Fed_molluscs*Other_L_local*VLOOKUP(IF(ISBLANK($A92),$B92,$A92),Radionuclide_specific,9,FALSE)</f>
        <v>2.155762180576603E-5</v>
      </c>
      <c r="F92" s="78">
        <f t="shared" si="10"/>
        <v>2.703893162092183E-5</v>
      </c>
      <c r="G92" s="77">
        <f>'Intermediate calcs'!$L47*VLOOKUP($B$49,Other_regional_data,5,FALSE)*Other_Fed_fish*Other_A_regnl*VLOOKUP(IF(ISBLANK($A92),$B92,$A92),Radionuclide_specific,9,FALSE)</f>
        <v>6.0120347618672216E-8</v>
      </c>
      <c r="H92" s="78">
        <f>'Intermediate calcs'!$N47*VLOOKUP($B$49,Other_regional_data,6,FALSE)*Other_Fed_crust*Other_L_regnl*VLOOKUP(IF(ISBLANK($A92),$B92,$A92),Radionuclide_specific,9,FALSE)</f>
        <v>1.0164694489235373E-8</v>
      </c>
      <c r="I92" s="77">
        <f>'Intermediate calcs'!$P47*VLOOKUP($B$49,Other_regional_data,7,FALSE)*Other_Fed_molluscs*Other_L_regnl*VLOOKUP(IF(ISBLANK($A92),$B92,$A92),Radionuclide_specific,9,FALSE)</f>
        <v>4.2341550571784037E-8</v>
      </c>
      <c r="J92" s="78">
        <f t="shared" si="11"/>
        <v>1.1262659267969163E-7</v>
      </c>
    </row>
    <row r="94" spans="1:10" s="107" customFormat="1" ht="12.75" customHeight="1">
      <c r="A94" s="44" t="s">
        <v>248</v>
      </c>
      <c r="B94" s="44" t="s">
        <v>53</v>
      </c>
      <c r="C94" s="121" t="s">
        <v>145</v>
      </c>
      <c r="D94" s="121"/>
      <c r="E94" s="121"/>
      <c r="F94" s="121"/>
      <c r="G94" s="121" t="s">
        <v>138</v>
      </c>
      <c r="H94" s="121"/>
      <c r="I94" s="121"/>
      <c r="J94" s="121"/>
    </row>
    <row r="95" spans="1:10" s="29" customFormat="1" ht="25.5" customHeight="1">
      <c r="A95" s="26" t="s">
        <v>77</v>
      </c>
      <c r="B95" s="26" t="s">
        <v>116</v>
      </c>
      <c r="C95" s="67" t="s">
        <v>164</v>
      </c>
      <c r="D95" s="26" t="s">
        <v>165</v>
      </c>
      <c r="E95" s="67" t="s">
        <v>166</v>
      </c>
      <c r="F95" s="26" t="s">
        <v>167</v>
      </c>
      <c r="G95" s="67" t="s">
        <v>164</v>
      </c>
      <c r="H95" s="26" t="s">
        <v>168</v>
      </c>
      <c r="I95" s="67" t="s">
        <v>166</v>
      </c>
      <c r="J95" s="26" t="s">
        <v>167</v>
      </c>
    </row>
    <row r="96" spans="1:10">
      <c r="A96" s="4" t="s">
        <v>115</v>
      </c>
      <c r="B96" s="4"/>
      <c r="C96" s="47">
        <f>'Intermediate calcs'!$K6*VLOOKUP($B$94,Other_regional_data,5,FALSE)*Other_Fed_fish*Other_A_local*VLOOKUP(IF(ISBLANK($A96),$B96,$A96),Radionuclide_specific,9,FALSE)</f>
        <v>2.4636150953332591E-13</v>
      </c>
      <c r="D96" s="48">
        <f>'Intermediate calcs'!$M6*VLOOKUP($B$94,Other_regional_data,6,FALSE)*Other_Fed_crust*Other_L_local*VLOOKUP(IF(ISBLANK($A96),$B96,$A96),Radionuclide_specific,9,FALSE)</f>
        <v>1.31048581701225E-13</v>
      </c>
      <c r="E96" s="47">
        <f>'Intermediate calcs'!$O6*VLOOKUP($B$94,Other_regional_data,7,FALSE)*Other_Fed_molluscs*Other_L_local*VLOOKUP(IF(ISBLANK($A96),$B96,$A96),Radionuclide_specific,9,FALSE)</f>
        <v>2.2150366668211343E-13</v>
      </c>
      <c r="F96" s="48">
        <f>C96+D96+E96</f>
        <v>5.9891375791666429E-13</v>
      </c>
      <c r="G96" s="47">
        <f>'Intermediate calcs'!$L6*VLOOKUP($B$94,Other_regional_data,5,FALSE)*Other_Fed_fish*Other_A_regnl*VLOOKUP(IF(ISBLANK($A96),$B96,$A96),Radionuclide_specific,9,FALSE)</f>
        <v>4.6714673087953045E-14</v>
      </c>
      <c r="H96" s="48">
        <f>'Intermediate calcs'!$N6*VLOOKUP($B$94,Other_regional_data,6,FALSE)*Other_Fed_crust*Other_L_regnl*VLOOKUP(IF(ISBLANK($A96),$B96,$A96),Radionuclide_specific,9,FALSE)</f>
        <v>2.4849221229440911E-16</v>
      </c>
      <c r="I96" s="47">
        <f>'Intermediate calcs'!$P6*VLOOKUP($B$94,Other_regional_data,7,FALSE)*Other_Fed_molluscs*Other_L_regnl*VLOOKUP(IF(ISBLANK($A96),$B96,$A96),Radionuclide_specific,9,FALSE)</f>
        <v>4.2001168918142708E-16</v>
      </c>
      <c r="J96" s="48">
        <f>G96+H96+I96</f>
        <v>4.7383176989428884E-14</v>
      </c>
    </row>
    <row r="97" spans="1:10">
      <c r="A97" s="4" t="s">
        <v>10</v>
      </c>
      <c r="B97" s="4"/>
      <c r="C97" s="47">
        <f>'Intermediate calcs'!$K7*VLOOKUP($B$94,Other_regional_data,5,FALSE)*Other_Fed_fish*Other_A_local*VLOOKUP(IF(ISBLANK($A97),$B97,$A97),Radionuclide_specific,9,FALSE)</f>
        <v>1.5913374416433749E-7</v>
      </c>
      <c r="D97" s="48">
        <f>'Intermediate calcs'!$M7*VLOOKUP($B$94,Other_regional_data,6,FALSE)*Other_Fed_crust*Other_L_local*VLOOKUP(IF(ISBLANK($A97),$B97,$A97),Radionuclide_specific,9,FALSE)</f>
        <v>8.4648983979053802E-8</v>
      </c>
      <c r="E97" s="47">
        <f>'Intermediate calcs'!$O7*VLOOKUP($B$94,Other_regional_data,7,FALSE)*Other_Fed_molluscs*Other_L_local*VLOOKUP(IF(ISBLANK($A97),$B97,$A97),Radionuclide_specific,9,FALSE)</f>
        <v>1.4307717099162339E-7</v>
      </c>
      <c r="F97" s="48">
        <f t="shared" ref="F97:F137" si="18">C97+D97+E97</f>
        <v>3.8685989913501468E-7</v>
      </c>
      <c r="G97" s="47">
        <f>'Intermediate calcs'!$L7*VLOOKUP($B$94,Other_regional_data,5,FALSE)*Other_Fed_fish*Other_A_regnl*VLOOKUP(IF(ISBLANK($A97),$B97,$A97),Radionuclide_specific,9,FALSE)</f>
        <v>3.1822279520972443E-8</v>
      </c>
      <c r="H97" s="48">
        <f>'Intermediate calcs'!$N7*VLOOKUP($B$94,Other_regional_data,6,FALSE)*Other_Fed_crust*Other_L_regnl*VLOOKUP(IF(ISBLANK($A97),$B97,$A97),Radionuclide_specific,9,FALSE)</f>
        <v>1.6927419407451125E-10</v>
      </c>
      <c r="I97" s="47">
        <f>'Intermediate calcs'!$P7*VLOOKUP($B$94,Other_regional_data,7,FALSE)*Other_Fed_molluscs*Other_L_regnl*VLOOKUP(IF(ISBLANK($A97),$B97,$A97),Radionuclide_specific,9,FALSE)</f>
        <v>2.8611415839392816E-10</v>
      </c>
      <c r="J97" s="48">
        <f t="shared" ref="J97:J137" si="19">G97+H97+I97</f>
        <v>3.2277667873440883E-8</v>
      </c>
    </row>
    <row r="98" spans="1:10">
      <c r="A98" s="4" t="s">
        <v>192</v>
      </c>
      <c r="B98" s="4"/>
      <c r="C98" s="47">
        <f>'Intermediate calcs'!$K8*VLOOKUP($B$94,Other_regional_data,5,FALSE)*Other_Fed_fish*Other_A_local*VLOOKUP(IF(ISBLANK($A98),$B98,$A98),Radionuclide_specific,9,FALSE)</f>
        <v>9.2320509421875584E-12</v>
      </c>
      <c r="D98" s="48">
        <f>'Intermediate calcs'!$M8*VLOOKUP($B$94,Other_regional_data,6,FALSE)*Other_Fed_crust*Other_L_local*VLOOKUP(IF(ISBLANK($A98),$B98,$A98),Radionuclide_specific,9,FALSE)</f>
        <v>4.9108612155320417E-12</v>
      </c>
      <c r="E98" s="47">
        <f>'Intermediate calcs'!$O8*VLOOKUP($B$94,Other_regional_data,7,FALSE)*Other_Fed_molluscs*Other_L_local*VLOOKUP(IF(ISBLANK($A98),$B98,$A98),Radionuclide_specific,9,FALSE)</f>
        <v>2.4901614768040482E-11</v>
      </c>
      <c r="F98" s="48">
        <f t="shared" si="18"/>
        <v>3.9044526925760085E-11</v>
      </c>
      <c r="G98" s="47">
        <f>'Intermediate calcs'!$L8*VLOOKUP($B$94,Other_regional_data,5,FALSE)*Other_Fed_fish*Other_A_regnl*VLOOKUP(IF(ISBLANK($A98),$B98,$A98),Radionuclide_specific,9,FALSE)</f>
        <v>4.7424131436460895E-13</v>
      </c>
      <c r="H98" s="48">
        <f>'Intermediate calcs'!$N8*VLOOKUP($B$94,Other_regional_data,6,FALSE)*Other_Fed_crust*Other_L_regnl*VLOOKUP(IF(ISBLANK($A98),$B98,$A98),Radionuclide_specific,9,FALSE)</f>
        <v>2.5226607739712604E-15</v>
      </c>
      <c r="I98" s="47">
        <f>'Intermediate calcs'!$P8*VLOOKUP($B$94,Other_regional_data,7,FALSE)*Other_Fed_molluscs*Other_L_regnl*VLOOKUP(IF(ISBLANK($A98),$B98,$A98),Radionuclide_specific,9,FALSE)</f>
        <v>1.2791712904693322E-14</v>
      </c>
      <c r="J98" s="48">
        <f t="shared" si="19"/>
        <v>4.8955568804327351E-13</v>
      </c>
    </row>
    <row r="99" spans="1:10">
      <c r="A99" s="4" t="s">
        <v>180</v>
      </c>
      <c r="B99" s="4"/>
      <c r="C99" s="47">
        <f>'Intermediate calcs'!$K9*VLOOKUP($B$94,Other_regional_data,5,FALSE)*Other_Fed_fish*Other_A_local*VLOOKUP(IF(ISBLANK($A99),$B99,$A99),Radionuclide_specific,9,FALSE)</f>
        <v>9.3427101216872379E-9</v>
      </c>
      <c r="D99" s="48">
        <f>'Intermediate calcs'!$M9*VLOOKUP($B$94,Other_regional_data,6,FALSE)*Other_Fed_crust*Other_L_local*VLOOKUP(IF(ISBLANK($A99),$B99,$A99),Radionuclide_specific,9,FALSE)</f>
        <v>2.4848624142059233E-8</v>
      </c>
      <c r="E99" s="47">
        <f>'Intermediate calcs'!$O9*VLOOKUP($B$94,Other_regional_data,7,FALSE)*Other_Fed_molluscs*Other_L_local*VLOOKUP(IF(ISBLANK($A99),$B99,$A99),Radionuclide_specific,9,FALSE)</f>
        <v>4.2000159696656647E-7</v>
      </c>
      <c r="F99" s="48">
        <f t="shared" ref="F99:F100" si="20">C99+D99+E99</f>
        <v>4.5419293123031293E-7</v>
      </c>
      <c r="G99" s="47">
        <f>'Intermediate calcs'!$L9*VLOOKUP($B$94,Other_regional_data,5,FALSE)*Other_Fed_fish*Other_A_regnl*VLOOKUP(IF(ISBLANK($A99),$B99,$A99),Radionuclide_specific,9,FALSE)</f>
        <v>9.8094743281879592E-10</v>
      </c>
      <c r="H99" s="48">
        <f>'Intermediate calcs'!$N9*VLOOKUP($B$94,Other_regional_data,6,FALSE)*Other_Fed_crust*Other_L_regnl*VLOOKUP(IF(ISBLANK($A99),$B99,$A99),Radionuclide_specific,9,FALSE)</f>
        <v>2.609006781089141E-11</v>
      </c>
      <c r="I99" s="47">
        <f>'Intermediate calcs'!$P9*VLOOKUP($B$94,Other_regional_data,7,FALSE)*Other_Fed_molluscs*Other_L_regnl*VLOOKUP(IF(ISBLANK($A99),$B99,$A99),Radionuclide_specific,9,FALSE)</f>
        <v>4.4098498503959076E-10</v>
      </c>
      <c r="J99" s="48">
        <f t="shared" ref="J99:J100" si="21">G99+H99+I99</f>
        <v>1.4480224856692782E-9</v>
      </c>
    </row>
    <row r="100" spans="1:10">
      <c r="A100" s="4" t="s">
        <v>179</v>
      </c>
      <c r="B100" s="4"/>
      <c r="C100" s="47">
        <f>'Intermediate calcs'!$K10*VLOOKUP($B$94,Other_regional_data,5,FALSE)*Other_Fed_fish*Other_A_local*VLOOKUP(IF(ISBLANK($A100),$B100,$A100),Radionuclide_specific,9,FALSE)</f>
        <v>6.0189360087593508E-9</v>
      </c>
      <c r="D100" s="48">
        <f>'Intermediate calcs'!$M10*VLOOKUP($B$94,Other_regional_data,6,FALSE)*Other_Fed_crust*Other_L_local*VLOOKUP(IF(ISBLANK($A100),$B100,$A100),Radionuclide_specific,9,FALSE)</f>
        <v>3.2016893742552985E-8</v>
      </c>
      <c r="E100" s="47">
        <f>'Intermediate calcs'!$O10*VLOOKUP($B$94,Other_regional_data,7,FALSE)*Other_Fed_molluscs*Other_L_local*VLOOKUP(IF(ISBLANK($A100),$B100,$A100),Radionuclide_specific,9,FALSE)</f>
        <v>1.5461789094184252E-7</v>
      </c>
      <c r="F100" s="48">
        <f t="shared" si="20"/>
        <v>1.9265372069315487E-7</v>
      </c>
      <c r="G100" s="47">
        <f>'Intermediate calcs'!$L10*VLOOKUP($B$94,Other_regional_data,5,FALSE)*Other_Fed_fish*Other_A_regnl*VLOOKUP(IF(ISBLANK($A100),$B100,$A100),Radionuclide_specific,9,FALSE)</f>
        <v>2.5850307714342161E-10</v>
      </c>
      <c r="H100" s="48">
        <f>'Intermediate calcs'!$N10*VLOOKUP($B$94,Other_regional_data,6,FALSE)*Other_Fed_crust*Other_L_regnl*VLOOKUP(IF(ISBLANK($A100),$B100,$A100),Radionuclide_specific,9,FALSE)</f>
        <v>1.3750711987931383E-11</v>
      </c>
      <c r="I100" s="47">
        <f>'Intermediate calcs'!$P10*VLOOKUP($B$94,Other_regional_data,7,FALSE)*Other_Fed_molluscs*Other_L_regnl*VLOOKUP(IF(ISBLANK($A100),$B100,$A100),Radionuclide_specific,9,FALSE)</f>
        <v>6.6405757648403546E-11</v>
      </c>
      <c r="J100" s="48">
        <f t="shared" si="21"/>
        <v>3.3865954677975652E-10</v>
      </c>
    </row>
    <row r="101" spans="1:10">
      <c r="A101" s="4" t="s">
        <v>11</v>
      </c>
      <c r="B101" s="4"/>
      <c r="C101" s="47">
        <f>'Intermediate calcs'!$K11*VLOOKUP($B$94,Other_regional_data,5,FALSE)*Other_Fed_fish*Other_A_local*VLOOKUP(IF(ISBLANK($A101),$B101,$A101),Radionuclide_specific,9,FALSE)</f>
        <v>3.2371373484016592E-8</v>
      </c>
      <c r="D101" s="48">
        <f>'Intermediate calcs'!$M11*VLOOKUP($B$94,Other_regional_data,6,FALSE)*Other_Fed_crust*Other_L_local*VLOOKUP(IF(ISBLANK($A101),$B101,$A101),Radionuclide_specific,9,FALSE)</f>
        <v>1.7219502311204834E-7</v>
      </c>
      <c r="E101" s="47">
        <f>'Intermediate calcs'!$O11*VLOOKUP($B$94,Other_regional_data,7,FALSE)*Other_Fed_molluscs*Other_L_local*VLOOKUP(IF(ISBLANK($A101),$B101,$A101),Radionuclide_specific,9,FALSE)</f>
        <v>8.3157446560409958E-7</v>
      </c>
      <c r="F101" s="48">
        <f t="shared" si="18"/>
        <v>1.0361408622001646E-6</v>
      </c>
      <c r="G101" s="47">
        <f>'Intermediate calcs'!$L11*VLOOKUP($B$94,Other_regional_data,5,FALSE)*Other_Fed_fish*Other_A_regnl*VLOOKUP(IF(ISBLANK($A101),$B101,$A101),Radionuclide_specific,9,FALSE)</f>
        <v>5.3297909254184611E-9</v>
      </c>
      <c r="H101" s="48">
        <f>'Intermediate calcs'!$N11*VLOOKUP($B$94,Other_regional_data,6,FALSE)*Other_Fed_crust*Other_L_regnl*VLOOKUP(IF(ISBLANK($A101),$B101,$A101),Radionuclide_specific,9,FALSE)</f>
        <v>2.8351082231279572E-10</v>
      </c>
      <c r="I101" s="47">
        <f>'Intermediate calcs'!$P11*VLOOKUP($B$94,Other_regional_data,7,FALSE)*Other_Fed_molluscs*Other_L_regnl*VLOOKUP(IF(ISBLANK($A101),$B101,$A101),Radionuclide_specific,9,FALSE)</f>
        <v>1.3691473556952408E-9</v>
      </c>
      <c r="J101" s="48">
        <f t="shared" si="19"/>
        <v>6.9824491034264974E-9</v>
      </c>
    </row>
    <row r="102" spans="1:10">
      <c r="A102" s="4" t="s">
        <v>181</v>
      </c>
      <c r="B102" s="4"/>
      <c r="C102" s="47">
        <f>'Intermediate calcs'!$K12*VLOOKUP($B$94,Other_regional_data,5,FALSE)*Other_Fed_fish*Other_A_local*VLOOKUP(IF(ISBLANK($A102),$B102,$A102),Radionuclide_specific,9,FALSE)</f>
        <v>5.0772669816732141E-8</v>
      </c>
      <c r="D102" s="48">
        <f>'Intermediate calcs'!$M12*VLOOKUP($B$94,Other_regional_data,6,FALSE)*Other_Fed_crust*Other_L_local*VLOOKUP(IF(ISBLANK($A102),$B102,$A102),Radionuclide_specific,9,FALSE)</f>
        <v>8.1023448605318139E-6</v>
      </c>
      <c r="E102" s="47">
        <f>'Intermediate calcs'!$O12*VLOOKUP($B$94,Other_regional_data,7,FALSE)*Other_Fed_molluscs*Other_L_local*VLOOKUP(IF(ISBLANK($A102),$B102,$A102),Radionuclide_specific,9,FALSE)</f>
        <v>3.6519771462514517E-6</v>
      </c>
      <c r="F102" s="48">
        <f t="shared" ref="F102" si="22">C102+D102+E102</f>
        <v>1.1805094676599998E-5</v>
      </c>
      <c r="G102" s="47">
        <f>'Intermediate calcs'!$L12*VLOOKUP($B$94,Other_regional_data,5,FALSE)*Other_Fed_fish*Other_A_regnl*VLOOKUP(IF(ISBLANK($A102),$B102,$A102),Radionuclide_specific,9,FALSE)</f>
        <v>4.9795045845907144E-9</v>
      </c>
      <c r="H102" s="48">
        <f>'Intermediate calcs'!$N12*VLOOKUP($B$94,Other_regional_data,6,FALSE)*Other_Fed_crust*Other_L_regnl*VLOOKUP(IF(ISBLANK($A102),$B102,$A102),Radionuclide_specific,9,FALSE)</f>
        <v>7.9463348144944837E-9</v>
      </c>
      <c r="I102" s="47">
        <f>'Intermediate calcs'!$P12*VLOOKUP($B$94,Other_regional_data,7,FALSE)*Other_Fed_molluscs*Other_L_regnl*VLOOKUP(IF(ISBLANK($A102),$B102,$A102),Radionuclide_specific,9,FALSE)</f>
        <v>3.5816585986555174E-9</v>
      </c>
      <c r="J102" s="48">
        <f t="shared" ref="J102" si="23">G102+H102+I102</f>
        <v>1.6507497997740715E-8</v>
      </c>
    </row>
    <row r="103" spans="1:10">
      <c r="A103" s="4" t="s">
        <v>17</v>
      </c>
      <c r="B103" s="4"/>
      <c r="C103" s="47">
        <f>'Intermediate calcs'!$K13*VLOOKUP($B$94,Other_regional_data,5,FALSE)*Other_Fed_fish*Other_A_local*VLOOKUP(IF(ISBLANK($A103),$B103,$A103),Radionuclide_specific,9,FALSE)</f>
        <v>1.151464364399592E-9</v>
      </c>
      <c r="D103" s="48">
        <f>'Intermediate calcs'!$M13*VLOOKUP($B$94,Other_regional_data,6,FALSE)*Other_Fed_crust*Other_L_local*VLOOKUP(IF(ISBLANK($A103),$B103,$A103),Radionuclide_specific,9,FALSE)</f>
        <v>1.020842447614953E-9</v>
      </c>
      <c r="E103" s="47">
        <f>'Intermediate calcs'!$O13*VLOOKUP($B$94,Other_regional_data,7,FALSE)*Other_Fed_molluscs*Other_L_local*VLOOKUP(IF(ISBLANK($A103),$B103,$A103),Radionuclide_specific,9,FALSE)</f>
        <v>3.4509392214100062E-9</v>
      </c>
      <c r="F103" s="48">
        <f t="shared" si="18"/>
        <v>5.6232460334245512E-9</v>
      </c>
      <c r="G103" s="47">
        <f>'Intermediate calcs'!$L13*VLOOKUP($B$94,Other_regional_data,5,FALSE)*Other_Fed_fish*Other_A_regnl*VLOOKUP(IF(ISBLANK($A103),$B103,$A103),Radionuclide_specific,9,FALSE)</f>
        <v>2.2495535713028611E-10</v>
      </c>
      <c r="H103" s="48">
        <f>'Intermediate calcs'!$N13*VLOOKUP($B$94,Other_regional_data,6,FALSE)*Other_Fed_crust*Other_L_regnl*VLOOKUP(IF(ISBLANK($A103),$B103,$A103),Radionuclide_specific,9,FALSE)</f>
        <v>1.9943646062960927E-12</v>
      </c>
      <c r="I103" s="47">
        <f>'Intermediate calcs'!$P13*VLOOKUP($B$94,Other_regional_data,7,FALSE)*Other_Fed_molluscs*Other_L_regnl*VLOOKUP(IF(ISBLANK($A103),$B103,$A103),Radionuclide_specific,9,FALSE)</f>
        <v>6.7419130716389083E-12</v>
      </c>
      <c r="J103" s="48">
        <f t="shared" si="19"/>
        <v>2.3369163480822111E-10</v>
      </c>
    </row>
    <row r="104" spans="1:10">
      <c r="A104" s="4"/>
      <c r="B104" s="4" t="s">
        <v>66</v>
      </c>
      <c r="C104" s="47">
        <v>0</v>
      </c>
      <c r="D104" s="48">
        <v>0</v>
      </c>
      <c r="E104" s="47">
        <v>0</v>
      </c>
      <c r="F104" s="48">
        <f t="shared" si="18"/>
        <v>0</v>
      </c>
      <c r="G104" s="47">
        <v>0</v>
      </c>
      <c r="H104" s="48">
        <v>0</v>
      </c>
      <c r="I104" s="47">
        <v>0</v>
      </c>
      <c r="J104" s="48">
        <f t="shared" si="19"/>
        <v>0</v>
      </c>
    </row>
    <row r="105" spans="1:10">
      <c r="A105" s="4" t="s">
        <v>58</v>
      </c>
      <c r="B105" s="4"/>
      <c r="C105" s="47">
        <f>'Intermediate calcs'!$K15*VLOOKUP($B$94,Other_regional_data,5,FALSE)*Other_Fed_fish*Other_A_local*VLOOKUP(IF(ISBLANK($A105),$B105,$A105),Radionuclide_specific,9,FALSE)</f>
        <v>1.8535901602105748E-10</v>
      </c>
      <c r="D105" s="48">
        <f>'Intermediate calcs'!$M15*VLOOKUP($B$94,Other_regional_data,6,FALSE)*Other_Fed_crust*Other_L_local*VLOOKUP(IF(ISBLANK($A105),$B105,$A105),Radionuclide_specific,9,FALSE)</f>
        <v>4.929957646612065E-9</v>
      </c>
      <c r="E105" s="47">
        <f>'Intermediate calcs'!$O15*VLOOKUP($B$94,Other_regional_data,7,FALSE)*Other_Fed_molluscs*Other_L_local*VLOOKUP(IF(ISBLANK($A105),$B105,$A105),Radionuclide_specific,9,FALSE)</f>
        <v>4.1664079119975994E-8</v>
      </c>
      <c r="F105" s="48">
        <f t="shared" si="18"/>
        <v>4.6779395782609119E-8</v>
      </c>
      <c r="G105" s="47">
        <f>'Intermediate calcs'!$L15*VLOOKUP($B$94,Other_regional_data,5,FALSE)*Other_Fed_fish*Other_A_regnl*VLOOKUP(IF(ISBLANK($A105),$B105,$A105),Radionuclide_specific,9,FALSE)</f>
        <v>2.1973253619209674E-11</v>
      </c>
      <c r="H105" s="48">
        <f>'Intermediate calcs'!$N15*VLOOKUP($B$94,Other_regional_data,6,FALSE)*Other_Fed_crust*Other_L_regnl*VLOOKUP(IF(ISBLANK($A105),$B105,$A105),Radionuclide_specific,9,FALSE)</f>
        <v>5.8441834676475953E-12</v>
      </c>
      <c r="I105" s="47">
        <f>'Intermediate calcs'!$P15*VLOOKUP($B$94,Other_regional_data,7,FALSE)*Other_Fed_molluscs*Other_L_regnl*VLOOKUP(IF(ISBLANK($A105),$B105,$A105),Radionuclide_specific,9,FALSE)</f>
        <v>4.9390388283570033E-11</v>
      </c>
      <c r="J105" s="48">
        <f t="shared" si="19"/>
        <v>7.72078253704273E-11</v>
      </c>
    </row>
    <row r="106" spans="1:10">
      <c r="A106" s="4"/>
      <c r="B106" s="4" t="s">
        <v>67</v>
      </c>
      <c r="C106" s="47">
        <f>'Intermediate calcs'!$K16*VLOOKUP($B$94,Other_regional_data,5,FALSE)*Other_Fed_fish*Other_A_local*VLOOKUP(IF(ISBLANK($A106),$B106,$A106),Radionuclide_specific,9,FALSE)</f>
        <v>0</v>
      </c>
      <c r="D106" s="48">
        <f>'Intermediate calcs'!$M16*VLOOKUP($B$94,Other_regional_data,6,FALSE)*Other_Fed_crust*Other_L_local*VLOOKUP(IF(ISBLANK($A106),$B106,$A106),Radionuclide_specific,9,FALSE)</f>
        <v>0</v>
      </c>
      <c r="E106" s="47">
        <f>'Intermediate calcs'!$O16*VLOOKUP($B$94,Other_regional_data,7,FALSE)*Other_Fed_molluscs*Other_L_local*VLOOKUP(IF(ISBLANK($A106),$B106,$A106),Radionuclide_specific,9,FALSE)</f>
        <v>0</v>
      </c>
      <c r="F106" s="48">
        <f t="shared" si="18"/>
        <v>0</v>
      </c>
      <c r="G106" s="47">
        <f>'Intermediate calcs'!$L16*VLOOKUP($B$94,Other_regional_data,5,FALSE)*Other_Fed_fish*Other_A_regnl*VLOOKUP(IF(ISBLANK($A106),$B106,$A106),Radionuclide_specific,9,FALSE)</f>
        <v>0</v>
      </c>
      <c r="H106" s="48">
        <f>'Intermediate calcs'!$N16*VLOOKUP($B$94,Other_regional_data,6,FALSE)*Other_Fed_crust*Other_L_regnl*VLOOKUP(IF(ISBLANK($A106),$B106,$A106),Radionuclide_specific,9,FALSE)</f>
        <v>0</v>
      </c>
      <c r="I106" s="47">
        <f>'Intermediate calcs'!$P16*VLOOKUP($B$94,Other_regional_data,7,FALSE)*Other_Fed_molluscs*Other_L_regnl*VLOOKUP(IF(ISBLANK($A106),$B106,$A106),Radionuclide_specific,9,FALSE)</f>
        <v>0</v>
      </c>
      <c r="J106" s="48">
        <f t="shared" si="19"/>
        <v>0</v>
      </c>
    </row>
    <row r="107" spans="1:10">
      <c r="A107" s="4" t="s">
        <v>59</v>
      </c>
      <c r="B107" s="4"/>
      <c r="C107" s="47">
        <f>'Intermediate calcs'!$K17*VLOOKUP($B$94,Other_regional_data,5,FALSE)*Other_Fed_fish*Other_A_local*VLOOKUP(IF(ISBLANK($A107),$B107,$A107),Radionuclide_specific,9,FALSE)</f>
        <v>1.3586513610205601E-8</v>
      </c>
      <c r="D107" s="48">
        <f>'Intermediate calcs'!$M17*VLOOKUP($B$94,Other_regional_data,6,FALSE)*Other_Fed_crust*Other_L_local*VLOOKUP(IF(ISBLANK($A107),$B107,$A107),Radionuclide_specific,9,FALSE)</f>
        <v>2.4090523749084034E-9</v>
      </c>
      <c r="E107" s="47">
        <f>'Intermediate calcs'!$O17*VLOOKUP($B$94,Other_regional_data,7,FALSE)*Other_Fed_molluscs*Other_L_local*VLOOKUP(IF(ISBLANK($A107),$B107,$A107),Radionuclide_specific,9,FALSE)</f>
        <v>1.35729291469439E-8</v>
      </c>
      <c r="F107" s="48">
        <f t="shared" si="18"/>
        <v>2.9568495132057905E-8</v>
      </c>
      <c r="G107" s="47">
        <f>'Intermediate calcs'!$L17*VLOOKUP($B$94,Other_regional_data,5,FALSE)*Other_Fed_fish*Other_A_regnl*VLOOKUP(IF(ISBLANK($A107),$B107,$A107),Radionuclide_specific,9,FALSE)</f>
        <v>2.7172971675881574E-9</v>
      </c>
      <c r="H107" s="48">
        <f>'Intermediate calcs'!$N17*VLOOKUP($B$94,Other_regional_data,6,FALSE)*Other_Fed_crust*Other_L_regnl*VLOOKUP(IF(ISBLANK($A107),$B107,$A107),Radionuclide_specific,9,FALSE)</f>
        <v>4.8180949011032341E-12</v>
      </c>
      <c r="I107" s="47">
        <f>'Intermediate calcs'!$P17*VLOOKUP($B$94,Other_regional_data,7,FALSE)*Other_Fed_molluscs*Other_L_regnl*VLOOKUP(IF(ISBLANK($A107),$B107,$A107),Radionuclide_specific,9,FALSE)</f>
        <v>2.7145802804894329E-11</v>
      </c>
      <c r="J107" s="48">
        <f t="shared" si="19"/>
        <v>2.7492610652941551E-9</v>
      </c>
    </row>
    <row r="108" spans="1:10">
      <c r="A108" s="4" t="s">
        <v>187</v>
      </c>
      <c r="B108" s="4"/>
      <c r="C108" s="47">
        <f>'Intermediate calcs'!$K18*VLOOKUP($B$94,Other_regional_data,5,FALSE)*Other_Fed_fish*Other_A_local*VLOOKUP(IF(ISBLANK($A108),$B108,$A108),Radionuclide_specific,9,FALSE)</f>
        <v>9.5995617189081573E-11</v>
      </c>
      <c r="D108" s="48">
        <f>'Intermediate calcs'!$M18*VLOOKUP($B$94,Other_regional_data,6,FALSE)*Other_Fed_crust*Other_L_local*VLOOKUP(IF(ISBLANK($A108),$B108,$A108),Radionuclide_specific,9,FALSE)</f>
        <v>1.7021178221647942E-11</v>
      </c>
      <c r="E108" s="47">
        <f>'Intermediate calcs'!$O18*VLOOKUP($B$94,Other_regional_data,7,FALSE)*Other_Fed_molluscs*Other_L_local*VLOOKUP(IF(ISBLANK($A108),$B108,$A108),Radionuclide_specific,9,FALSE)</f>
        <v>9.5899636058645732E-11</v>
      </c>
      <c r="F108" s="48">
        <f t="shared" ref="F108" si="24">C108+D108+E108</f>
        <v>2.0891643146937524E-10</v>
      </c>
      <c r="G108" s="47">
        <f>'Intermediate calcs'!$L18*VLOOKUP($B$94,Other_regional_data,5,FALSE)*Other_Fed_fish*Other_A_regnl*VLOOKUP(IF(ISBLANK($A108),$B108,$A108),Radionuclide_specific,9,FALSE)</f>
        <v>5.9133350943798788E-13</v>
      </c>
      <c r="H108" s="48">
        <f>'Intermediate calcs'!$N18*VLOOKUP($B$94,Other_regional_data,6,FALSE)*Other_Fed_crust*Other_L_regnl*VLOOKUP(IF(ISBLANK($A108),$B108,$A108),Radionuclide_specific,9,FALSE)</f>
        <v>1.0485054784065009E-15</v>
      </c>
      <c r="I108" s="47">
        <f>'Intermediate calcs'!$P18*VLOOKUP($B$94,Other_regional_data,7,FALSE)*Other_Fed_molluscs*Other_L_regnl*VLOOKUP(IF(ISBLANK($A108),$B108,$A108),Radionuclide_specific,9,FALSE)</f>
        <v>5.9074226516702658E-15</v>
      </c>
      <c r="J108" s="48">
        <f t="shared" ref="J108" si="25">G108+H108+I108</f>
        <v>5.9828943756806463E-13</v>
      </c>
    </row>
    <row r="109" spans="1:10">
      <c r="A109" s="4" t="s">
        <v>154</v>
      </c>
      <c r="B109" s="4"/>
      <c r="C109" s="47">
        <f>'Intermediate calcs'!$K19*VLOOKUP($B$94,Other_regional_data,5,FALSE)*Other_Fed_fish*Other_A_local*VLOOKUP(IF(ISBLANK($A109),$B109,$A109),Radionuclide_specific,9,FALSE)</f>
        <v>2.561700245957476E-8</v>
      </c>
      <c r="D109" s="48">
        <f>'Intermediate calcs'!$M19*VLOOKUP($B$94,Other_regional_data,6,FALSE)*Other_Fed_crust*Other_L_local*VLOOKUP(IF(ISBLANK($A109),$B109,$A109),Radionuclide_specific,9,FALSE)</f>
        <v>6.8133042497654138E-9</v>
      </c>
      <c r="E109" s="47">
        <f>'Intermediate calcs'!$O19*VLOOKUP($B$94,Other_regional_data,7,FALSE)*Other_Fed_molluscs*Other_L_local*VLOOKUP(IF(ISBLANK($A109),$B109,$A109),Radionuclide_specific,9,FALSE)</f>
        <v>1.3819350234415473E-8</v>
      </c>
      <c r="F109" s="48">
        <f t="shared" si="18"/>
        <v>4.624965694375565E-8</v>
      </c>
      <c r="G109" s="47">
        <f>'Intermediate calcs'!$L19*VLOOKUP($B$94,Other_regional_data,5,FALSE)*Other_Fed_fish*Other_A_regnl*VLOOKUP(IF(ISBLANK($A109),$B109,$A109),Radionuclide_specific,9,FALSE)</f>
        <v>3.8343845259778147E-9</v>
      </c>
      <c r="H109" s="48">
        <f>'Intermediate calcs'!$N19*VLOOKUP($B$94,Other_regional_data,6,FALSE)*Other_Fed_crust*Other_L_regnl*VLOOKUP(IF(ISBLANK($A109),$B109,$A109),Radionuclide_specific,9,FALSE)</f>
        <v>1.019823784117834E-11</v>
      </c>
      <c r="I109" s="47">
        <f>'Intermediate calcs'!$P19*VLOOKUP($B$94,Other_regional_data,7,FALSE)*Other_Fed_molluscs*Other_L_regnl*VLOOKUP(IF(ISBLANK($A109),$B109,$A109),Radionuclide_specific,9,FALSE)</f>
        <v>2.068497388854534E-11</v>
      </c>
      <c r="J109" s="48">
        <f t="shared" si="19"/>
        <v>3.8652677377075381E-9</v>
      </c>
    </row>
    <row r="110" spans="1:10">
      <c r="A110" s="4" t="s">
        <v>12</v>
      </c>
      <c r="B110" s="4"/>
      <c r="C110" s="47">
        <f>'Intermediate calcs'!$K20*VLOOKUP($B$94,Other_regional_data,5,FALSE)*Other_Fed_fish*Other_A_local*VLOOKUP(IF(ISBLANK($A110),$B110,$A110),Radionuclide_specific,9,FALSE)</f>
        <v>1.7801246161398595E-8</v>
      </c>
      <c r="D110" s="48">
        <f>'Intermediate calcs'!$M20*VLOOKUP($B$94,Other_regional_data,6,FALSE)*Other_Fed_crust*Other_L_local*VLOOKUP(IF(ISBLANK($A110),$B110,$A110),Radionuclide_specific,9,FALSE)</f>
        <v>4.7345627699405166E-9</v>
      </c>
      <c r="E110" s="47">
        <f>'Intermediate calcs'!$O20*VLOOKUP($B$94,Other_regional_data,7,FALSE)*Other_Fed_molluscs*Other_L_local*VLOOKUP(IF(ISBLANK($A110),$B110,$A110),Radionuclide_specific,9,FALSE)</f>
        <v>9.6030617048820314E-9</v>
      </c>
      <c r="F110" s="48">
        <f t="shared" si="18"/>
        <v>3.2138870636221143E-8</v>
      </c>
      <c r="G110" s="47">
        <f>'Intermediate calcs'!$L20*VLOOKUP($B$94,Other_regional_data,5,FALSE)*Other_Fed_fish*Other_A_regnl*VLOOKUP(IF(ISBLANK($A110),$B110,$A110),Radionuclide_specific,9,FALSE)</f>
        <v>3.480153513093698E-9</v>
      </c>
      <c r="H110" s="48">
        <f>'Intermediate calcs'!$N20*VLOOKUP($B$94,Other_regional_data,6,FALSE)*Other_Fed_crust*Other_L_regnl*VLOOKUP(IF(ISBLANK($A110),$B110,$A110),Radionuclide_specific,9,FALSE)</f>
        <v>9.2560965155916753E-12</v>
      </c>
      <c r="I110" s="47">
        <f>'Intermediate calcs'!$P20*VLOOKUP($B$94,Other_regional_data,7,FALSE)*Other_Fed_molluscs*Other_L_regnl*VLOOKUP(IF(ISBLANK($A110),$B110,$A110),Radionuclide_specific,9,FALSE)</f>
        <v>1.8774038977771782E-11</v>
      </c>
      <c r="J110" s="48">
        <f t="shared" si="19"/>
        <v>3.5081836485870615E-9</v>
      </c>
    </row>
    <row r="111" spans="1:10">
      <c r="A111" s="4"/>
      <c r="B111" s="4" t="s">
        <v>68</v>
      </c>
      <c r="C111" s="47">
        <f>'Intermediate calcs'!$K21*VLOOKUP($B$94,Other_regional_data,5,FALSE)*Other_Fed_fish*Other_A_local*VLOOKUP(IF(ISBLANK($A111),$B111,$A111),Radionuclide_specific,9,FALSE)</f>
        <v>0</v>
      </c>
      <c r="D111" s="48">
        <f>'Intermediate calcs'!$M21*VLOOKUP($B$94,Other_regional_data,6,FALSE)*Other_Fed_crust*Other_L_local*VLOOKUP(IF(ISBLANK($A111),$B111,$A111),Radionuclide_specific,9,FALSE)</f>
        <v>0</v>
      </c>
      <c r="E111" s="47">
        <f>'Intermediate calcs'!$O21*VLOOKUP($B$94,Other_regional_data,7,FALSE)*Other_Fed_molluscs*Other_L_local*VLOOKUP(IF(ISBLANK($A111),$B111,$A111),Radionuclide_specific,9,FALSE)</f>
        <v>0</v>
      </c>
      <c r="F111" s="48">
        <f t="shared" si="18"/>
        <v>0</v>
      </c>
      <c r="G111" s="47">
        <f>'Intermediate calcs'!$L21*VLOOKUP($B$94,Other_regional_data,5,FALSE)*Other_Fed_fish*Other_A_regnl*VLOOKUP(IF(ISBLANK($A111),$B111,$A111),Radionuclide_specific,9,FALSE)</f>
        <v>0</v>
      </c>
      <c r="H111" s="48">
        <f>'Intermediate calcs'!$N21*VLOOKUP($B$94,Other_regional_data,6,FALSE)*Other_Fed_crust*Other_L_regnl*VLOOKUP(IF(ISBLANK($A111),$B111,$A111),Radionuclide_specific,9,FALSE)</f>
        <v>0</v>
      </c>
      <c r="I111" s="47">
        <f>'Intermediate calcs'!$P21*VLOOKUP($B$94,Other_regional_data,7,FALSE)*Other_Fed_molluscs*Other_L_regnl*VLOOKUP(IF(ISBLANK($A111),$B111,$A111),Radionuclide_specific,9,FALSE)</f>
        <v>0</v>
      </c>
      <c r="J111" s="48">
        <f t="shared" si="19"/>
        <v>0</v>
      </c>
    </row>
    <row r="112" spans="1:10">
      <c r="A112" s="4" t="s">
        <v>22</v>
      </c>
      <c r="B112" s="4"/>
      <c r="C112" s="47">
        <f>'Intermediate calcs'!$K22*VLOOKUP($B$94,Other_regional_data,5,FALSE)*Other_Fed_fish*Other_A_local*VLOOKUP(IF(ISBLANK($A112),$B112,$A112),Radionuclide_specific,9,FALSE)</f>
        <v>1.8865248320308717E-6</v>
      </c>
      <c r="D112" s="48">
        <f>'Intermediate calcs'!$M22*VLOOKUP($B$94,Other_regional_data,6,FALSE)*Other_Fed_crust*Other_L_local*VLOOKUP(IF(ISBLANK($A112),$B112,$A112),Radionuclide_specific,9,FALSE)</f>
        <v>4.5157980166035243E-4</v>
      </c>
      <c r="E112" s="47">
        <f>'Intermediate calcs'!$O22*VLOOKUP($B$94,Other_regional_data,7,FALSE)*Other_Fed_molluscs*Other_L_local*VLOOKUP(IF(ISBLANK($A112),$B112,$A112),Radionuclide_specific,9,FALSE)</f>
        <v>4.2404368317645999E-4</v>
      </c>
      <c r="F112" s="48">
        <f t="shared" si="18"/>
        <v>8.7751000966884327E-4</v>
      </c>
      <c r="G112" s="47">
        <f>'Intermediate calcs'!$L22*VLOOKUP($B$94,Other_regional_data,5,FALSE)*Other_Fed_fish*Other_A_regnl*VLOOKUP(IF(ISBLANK($A112),$B112,$A112),Radionuclide_specific,9,FALSE)</f>
        <v>3.4902519960794085E-7</v>
      </c>
      <c r="H112" s="48">
        <f>'Intermediate calcs'!$N22*VLOOKUP($B$94,Other_regional_data,6,FALSE)*Other_Fed_crust*Other_L_regnl*VLOOKUP(IF(ISBLANK($A112),$B112,$A112),Radionuclide_specific,9,FALSE)</f>
        <v>8.354659728689945E-7</v>
      </c>
      <c r="I112" s="47">
        <f>'Intermediate calcs'!$P22*VLOOKUP($B$94,Other_regional_data,7,FALSE)*Other_Fed_molluscs*Other_L_regnl*VLOOKUP(IF(ISBLANK($A112),$B112,$A112),Radionuclide_specific,9,FALSE)</f>
        <v>7.8452151092983048E-7</v>
      </c>
      <c r="J112" s="48">
        <f t="shared" si="19"/>
        <v>1.969012683406766E-6</v>
      </c>
    </row>
    <row r="113" spans="1:10">
      <c r="A113" s="4"/>
      <c r="B113" s="4" t="s">
        <v>23</v>
      </c>
      <c r="C113" s="47">
        <f>'Intermediate calcs'!$K23*VLOOKUP($B$94,Other_regional_data,5,FALSE)*Other_Fed_fish*Other_A_local*VLOOKUP(IF(ISBLANK($A113),$B113,$A113),Radionuclide_specific,9,FALSE)</f>
        <v>3.5543221473045412E-10</v>
      </c>
      <c r="D113" s="48">
        <f>'Intermediate calcs'!$M23*VLOOKUP($B$94,Other_regional_data,6,FALSE)*Other_Fed_crust*Other_L_local*VLOOKUP(IF(ISBLANK($A113),$B113,$A113),Radionuclide_specific,9,FALSE)</f>
        <v>9.4533613874147859E-9</v>
      </c>
      <c r="E113" s="47">
        <f>'Intermediate calcs'!$O23*VLOOKUP($B$94,Other_regional_data,7,FALSE)*Other_Fed_molluscs*Other_L_local*VLOOKUP(IF(ISBLANK($A113),$B113,$A113),Radionuclide_specific,9,FALSE)</f>
        <v>1.5978457626939072E-8</v>
      </c>
      <c r="F113" s="48">
        <f t="shared" si="18"/>
        <v>2.5787251229084311E-8</v>
      </c>
      <c r="G113" s="47">
        <f>'Intermediate calcs'!$L23*VLOOKUP($B$94,Other_regional_data,5,FALSE)*Other_Fed_fish*Other_A_regnl*VLOOKUP(IF(ISBLANK($A113),$B113,$A113),Radionuclide_specific,9,FALSE)</f>
        <v>6.5758370940626563E-11</v>
      </c>
      <c r="H113" s="48">
        <f>'Intermediate calcs'!$N23*VLOOKUP($B$94,Other_regional_data,6,FALSE)*Other_Fed_crust*Other_L_regnl*VLOOKUP(IF(ISBLANK($A113),$B113,$A113),Radionuclide_specific,9,FALSE)</f>
        <v>1.7489625841057856E-11</v>
      </c>
      <c r="I113" s="47">
        <f>'Intermediate calcs'!$P23*VLOOKUP($B$94,Other_regional_data,7,FALSE)*Other_Fed_molluscs*Other_L_regnl*VLOOKUP(IF(ISBLANK($A113),$B113,$A113),Radionuclide_specific,9,FALSE)</f>
        <v>2.9561680121993611E-11</v>
      </c>
      <c r="J113" s="48">
        <f t="shared" si="19"/>
        <v>1.1280967690367803E-10</v>
      </c>
    </row>
    <row r="114" spans="1:10">
      <c r="A114" s="4"/>
      <c r="B114" s="4" t="s">
        <v>19</v>
      </c>
      <c r="C114" s="47">
        <f>'Intermediate calcs'!$K24*VLOOKUP($B$94,Other_regional_data,5,FALSE)*Other_Fed_fish*Other_A_local*VLOOKUP(IF(ISBLANK($A114),$B114,$A114),Radionuclide_specific,9,FALSE)</f>
        <v>3.280912751358038E-5</v>
      </c>
      <c r="D114" s="48">
        <f>'Intermediate calcs'!$M24*VLOOKUP($B$94,Other_regional_data,6,FALSE)*Other_Fed_crust*Other_L_local*VLOOKUP(IF(ISBLANK($A114),$B114,$A114),Radionuclide_specific,9,FALSE)</f>
        <v>1.7452359484458065E-4</v>
      </c>
      <c r="E114" s="47">
        <f>'Intermediate calcs'!$O24*VLOOKUP($B$94,Other_regional_data,7,FALSE)*Other_Fed_molluscs*Other_L_local*VLOOKUP(IF(ISBLANK($A114),$B114,$A114),Radionuclide_specific,9,FALSE)</f>
        <v>2.9498691003579825E-4</v>
      </c>
      <c r="F114" s="48">
        <f t="shared" si="18"/>
        <v>5.0231963239395923E-4</v>
      </c>
      <c r="G114" s="47">
        <f>'Intermediate calcs'!$L24*VLOOKUP($B$94,Other_regional_data,5,FALSE)*Other_Fed_fish*Other_A_regnl*VLOOKUP(IF(ISBLANK($A114),$B114,$A114),Radionuclide_specific,9,FALSE)</f>
        <v>6.0700034714424509E-6</v>
      </c>
      <c r="H114" s="48">
        <f>'Intermediate calcs'!$N24*VLOOKUP($B$94,Other_regional_data,6,FALSE)*Other_Fed_crust*Other_L_regnl*VLOOKUP(IF(ISBLANK($A114),$B114,$A114),Radionuclide_specific,9,FALSE)</f>
        <v>3.2288540014260662E-7</v>
      </c>
      <c r="I114" s="47">
        <f>'Intermediate calcs'!$P24*VLOOKUP($B$94,Other_regional_data,7,FALSE)*Other_Fed_molluscs*Other_L_regnl*VLOOKUP(IF(ISBLANK($A114),$B114,$A114),Radionuclide_specific,9,FALSE)</f>
        <v>5.4575409455988195E-7</v>
      </c>
      <c r="J114" s="48">
        <f t="shared" si="19"/>
        <v>6.9386429661449394E-6</v>
      </c>
    </row>
    <row r="115" spans="1:10">
      <c r="A115" s="4" t="s">
        <v>19</v>
      </c>
      <c r="B115" s="4"/>
      <c r="C115" s="47">
        <f>'Intermediate calcs'!$K25*VLOOKUP($B$94,Other_regional_data,5,FALSE)*Other_Fed_fish*Other_A_local*VLOOKUP(IF(ISBLANK($A115),$B115,$A115),Radionuclide_specific,9,FALSE)</f>
        <v>3.0114887734863369E-5</v>
      </c>
      <c r="D115" s="48">
        <f>'Intermediate calcs'!$M25*VLOOKUP($B$94,Other_regional_data,6,FALSE)*Other_Fed_crust*Other_L_local*VLOOKUP(IF(ISBLANK($A115),$B115,$A115),Radionuclide_specific,9,FALSE)</f>
        <v>1.6019196071745154E-4</v>
      </c>
      <c r="E115" s="47">
        <f>'Intermediate calcs'!$O25*VLOOKUP($B$94,Other_regional_data,7,FALSE)*Other_Fed_molluscs*Other_L_local*VLOOKUP(IF(ISBLANK($A115),$B115,$A115),Radionuclide_specific,9,FALSE)</f>
        <v>2.7076299652605034E-4</v>
      </c>
      <c r="F115" s="48">
        <f t="shared" si="18"/>
        <v>4.6106984497836526E-4</v>
      </c>
      <c r="G115" s="47">
        <f>'Intermediate calcs'!$L25*VLOOKUP($B$94,Other_regional_data,5,FALSE)*Other_Fed_fish*Other_A_regnl*VLOOKUP(IF(ISBLANK($A115),$B115,$A115),Radionuclide_specific,9,FALSE)</f>
        <v>2.0828740796447285E-6</v>
      </c>
      <c r="H115" s="48">
        <f>'Intermediate calcs'!$N25*VLOOKUP($B$94,Other_regional_data,6,FALSE)*Other_Fed_crust*Other_L_regnl*VLOOKUP(IF(ISBLANK($A115),$B115,$A115),Radionuclide_specific,9,FALSE)</f>
        <v>1.1079559242705582E-7</v>
      </c>
      <c r="I115" s="47">
        <f>'Intermediate calcs'!$P25*VLOOKUP($B$94,Other_regional_data,7,FALSE)*Other_Fed_molluscs*Other_L_regnl*VLOOKUP(IF(ISBLANK($A115),$B115,$A115),Radionuclide_specific,9,FALSE)</f>
        <v>1.8727123679035182E-7</v>
      </c>
      <c r="J115" s="48">
        <f t="shared" si="19"/>
        <v>2.3809409088621361E-6</v>
      </c>
    </row>
    <row r="116" spans="1:10">
      <c r="A116" s="4" t="s">
        <v>14</v>
      </c>
      <c r="B116" s="4"/>
      <c r="C116" s="47">
        <f>'Intermediate calcs'!$K26*VLOOKUP($B$94,Other_regional_data,5,FALSE)*Other_Fed_fish*Other_A_local*VLOOKUP(IF(ISBLANK($A116),$B116,$A116),Radionuclide_specific,9,FALSE)</f>
        <v>3.839956037560726E-7</v>
      </c>
      <c r="D116" s="48">
        <f>'Intermediate calcs'!$M26*VLOOKUP($B$94,Other_regional_data,6,FALSE)*Other_Fed_crust*Other_L_local*VLOOKUP(IF(ISBLANK($A116),$B116,$A116),Radionuclide_specific,9,FALSE)</f>
        <v>2.042611256403741E-7</v>
      </c>
      <c r="E116" s="47">
        <f>'Intermediate calcs'!$O26*VLOOKUP($B$94,Other_regional_data,7,FALSE)*Other_Fed_molluscs*Other_L_local*VLOOKUP(IF(ISBLANK($A116),$B116,$A116),Radionuclide_specific,9,FALSE)</f>
        <v>3.4525049949118054E-7</v>
      </c>
      <c r="F116" s="48">
        <f t="shared" si="18"/>
        <v>9.3350722888762722E-7</v>
      </c>
      <c r="G116" s="47">
        <f>'Intermediate calcs'!$L26*VLOOKUP($B$94,Other_regional_data,5,FALSE)*Other_Fed_fish*Other_A_regnl*VLOOKUP(IF(ISBLANK($A116),$B116,$A116),Radionuclide_specific,9,FALSE)</f>
        <v>7.6762429537603332E-8</v>
      </c>
      <c r="H116" s="48">
        <f>'Intermediate calcs'!$N26*VLOOKUP($B$94,Other_regional_data,6,FALSE)*Other_Fed_crust*Other_L_regnl*VLOOKUP(IF(ISBLANK($A116),$B116,$A116),Radionuclide_specific,9,FALSE)</f>
        <v>4.0832707746833928E-10</v>
      </c>
      <c r="I116" s="47">
        <f>'Intermediate calcs'!$P26*VLOOKUP($B$94,Other_regional_data,7,FALSE)*Other_Fed_molluscs*Other_L_regnl*VLOOKUP(IF(ISBLANK($A116),$B116,$A116),Radionuclide_specific,9,FALSE)</f>
        <v>6.9017110823094924E-10</v>
      </c>
      <c r="J116" s="48">
        <f t="shared" si="19"/>
        <v>7.7860927723302621E-8</v>
      </c>
    </row>
    <row r="117" spans="1:10">
      <c r="A117" s="4"/>
      <c r="B117" s="4" t="s">
        <v>24</v>
      </c>
      <c r="C117" s="47">
        <f>'Intermediate calcs'!$K27*VLOOKUP($B$94,Other_regional_data,5,FALSE)*Other_Fed_fish*Other_A_local*VLOOKUP(IF(ISBLANK($A117),$B117,$A117),Radionuclide_specific,9,FALSE)</f>
        <v>0</v>
      </c>
      <c r="D117" s="48">
        <f>'Intermediate calcs'!$M27*VLOOKUP($B$94,Other_regional_data,6,FALSE)*Other_Fed_crust*Other_L_local*VLOOKUP(IF(ISBLANK($A117),$B117,$A117),Radionuclide_specific,9,FALSE)</f>
        <v>0</v>
      </c>
      <c r="E117" s="47">
        <f>'Intermediate calcs'!$O27*VLOOKUP($B$94,Other_regional_data,7,FALSE)*Other_Fed_molluscs*Other_L_local*VLOOKUP(IF(ISBLANK($A117),$B117,$A117),Radionuclide_specific,9,FALSE)</f>
        <v>0</v>
      </c>
      <c r="F117" s="48">
        <f t="shared" si="18"/>
        <v>0</v>
      </c>
      <c r="G117" s="47">
        <f>'Intermediate calcs'!$L27*VLOOKUP($B$94,Other_regional_data,5,FALSE)*Other_Fed_fish*Other_A_regnl*VLOOKUP(IF(ISBLANK($A117),$B117,$A117),Radionuclide_specific,9,FALSE)</f>
        <v>0</v>
      </c>
      <c r="H117" s="48">
        <f>'Intermediate calcs'!$N27*VLOOKUP($B$94,Other_regional_data,6,FALSE)*Other_Fed_crust*Other_L_regnl*VLOOKUP(IF(ISBLANK($A117),$B117,$A117),Radionuclide_specific,9,FALSE)</f>
        <v>0</v>
      </c>
      <c r="I117" s="47">
        <f>'Intermediate calcs'!$P27*VLOOKUP($B$94,Other_regional_data,7,FALSE)*Other_Fed_molluscs*Other_L_regnl*VLOOKUP(IF(ISBLANK($A117),$B117,$A117),Radionuclide_specific,9,FALSE)</f>
        <v>0</v>
      </c>
      <c r="J117" s="48">
        <f t="shared" si="19"/>
        <v>0</v>
      </c>
    </row>
    <row r="118" spans="1:10">
      <c r="A118" s="4"/>
      <c r="B118" s="4" t="s">
        <v>25</v>
      </c>
      <c r="C118" s="47">
        <f>'Intermediate calcs'!$K28*VLOOKUP($B$94,Other_regional_data,5,FALSE)*Other_Fed_fish*Other_A_local*VLOOKUP(IF(ISBLANK($A118),$B118,$A118),Radionuclide_specific,9,FALSE)</f>
        <v>0</v>
      </c>
      <c r="D118" s="48">
        <f>'Intermediate calcs'!$M28*VLOOKUP($B$94,Other_regional_data,6,FALSE)*Other_Fed_crust*Other_L_local*VLOOKUP(IF(ISBLANK($A118),$B118,$A118),Radionuclide_specific,9,FALSE)</f>
        <v>0</v>
      </c>
      <c r="E118" s="47">
        <f>'Intermediate calcs'!$O28*VLOOKUP($B$94,Other_regional_data,7,FALSE)*Other_Fed_molluscs*Other_L_local*VLOOKUP(IF(ISBLANK($A118),$B118,$A118),Radionuclide_specific,9,FALSE)</f>
        <v>0</v>
      </c>
      <c r="F118" s="48">
        <f t="shared" si="18"/>
        <v>0</v>
      </c>
      <c r="G118" s="47">
        <f>'Intermediate calcs'!$L28*VLOOKUP($B$94,Other_regional_data,5,FALSE)*Other_Fed_fish*Other_A_regnl*VLOOKUP(IF(ISBLANK($A118),$B118,$A118),Radionuclide_specific,9,FALSE)</f>
        <v>0</v>
      </c>
      <c r="H118" s="48">
        <f>'Intermediate calcs'!$N28*VLOOKUP($B$94,Other_regional_data,6,FALSE)*Other_Fed_crust*Other_L_regnl*VLOOKUP(IF(ISBLANK($A118),$B118,$A118),Radionuclide_specific,9,FALSE)</f>
        <v>0</v>
      </c>
      <c r="I118" s="47">
        <f>'Intermediate calcs'!$P28*VLOOKUP($B$94,Other_regional_data,7,FALSE)*Other_Fed_molluscs*Other_L_regnl*VLOOKUP(IF(ISBLANK($A118),$B118,$A118),Radionuclide_specific,9,FALSE)</f>
        <v>0</v>
      </c>
      <c r="J118" s="48">
        <f t="shared" si="19"/>
        <v>0</v>
      </c>
    </row>
    <row r="119" spans="1:10">
      <c r="A119" s="4"/>
      <c r="B119" s="4" t="s">
        <v>26</v>
      </c>
      <c r="C119" s="47">
        <f>'Intermediate calcs'!$K29*VLOOKUP($B$94,Other_regional_data,5,FALSE)*Other_Fed_fish*Other_A_local*VLOOKUP(IF(ISBLANK($A119),$B119,$A119),Radionuclide_specific,9,FALSE)</f>
        <v>3.8399560375607259E-10</v>
      </c>
      <c r="D119" s="48">
        <f>'Intermediate calcs'!$M29*VLOOKUP($B$94,Other_regional_data,6,FALSE)*Other_Fed_crust*Other_L_local*VLOOKUP(IF(ISBLANK($A119),$B119,$A119),Radionuclide_specific,9,FALSE)</f>
        <v>9.1917506538168323E-8</v>
      </c>
      <c r="E119" s="47">
        <f>'Intermediate calcs'!$O29*VLOOKUP($B$94,Other_regional_data,7,FALSE)*Other_Fed_molluscs*Other_L_local*VLOOKUP(IF(ISBLANK($A119),$B119,$A119),Radionuclide_specific,9,FALSE)</f>
        <v>8.6312624872795162E-8</v>
      </c>
      <c r="F119" s="48">
        <f t="shared" si="18"/>
        <v>1.7861412701471955E-7</v>
      </c>
      <c r="G119" s="47">
        <f>'Intermediate calcs'!$L29*VLOOKUP($B$94,Other_regional_data,5,FALSE)*Other_Fed_fish*Other_A_regnl*VLOOKUP(IF(ISBLANK($A119),$B119,$A119),Radionuclide_specific,9,FALSE)</f>
        <v>7.6762429537603332E-11</v>
      </c>
      <c r="H119" s="48">
        <f>'Intermediate calcs'!$N29*VLOOKUP($B$94,Other_regional_data,6,FALSE)*Other_Fed_crust*Other_L_regnl*VLOOKUP(IF(ISBLANK($A119),$B119,$A119),Radionuclide_specific,9,FALSE)</f>
        <v>1.8374718486075268E-10</v>
      </c>
      <c r="I119" s="47">
        <f>'Intermediate calcs'!$P29*VLOOKUP($B$94,Other_regional_data,7,FALSE)*Other_Fed_molluscs*Other_L_regnl*VLOOKUP(IF(ISBLANK($A119),$B119,$A119),Radionuclide_specific,9,FALSE)</f>
        <v>1.7254277705773731E-10</v>
      </c>
      <c r="J119" s="48">
        <f t="shared" si="19"/>
        <v>4.3305239145609334E-10</v>
      </c>
    </row>
    <row r="120" spans="1:10">
      <c r="A120" s="4"/>
      <c r="B120" s="4" t="s">
        <v>27</v>
      </c>
      <c r="C120" s="47">
        <f>'Intermediate calcs'!$K30*VLOOKUP($B$94,Other_regional_data,5,FALSE)*Other_Fed_fish*Other_A_local*VLOOKUP(IF(ISBLANK($A120),$B120,$A120),Radionuclide_specific,9,FALSE)</f>
        <v>3.0171083152262841E-11</v>
      </c>
      <c r="D120" s="48">
        <f>'Intermediate calcs'!$M30*VLOOKUP($B$94,Other_regional_data,6,FALSE)*Other_Fed_crust*Other_L_local*VLOOKUP(IF(ISBLANK($A120),$B120,$A120),Radionuclide_specific,9,FALSE)</f>
        <v>8.0245442215861228E-10</v>
      </c>
      <c r="E120" s="47">
        <f>'Intermediate calcs'!$O30*VLOOKUP($B$94,Other_regional_data,7,FALSE)*Other_Fed_molluscs*Other_L_local*VLOOKUP(IF(ISBLANK($A120),$B120,$A120),Radionuclide_specific,9,FALSE)</f>
        <v>1.3563412480010664E-9</v>
      </c>
      <c r="F120" s="48">
        <f t="shared" si="18"/>
        <v>2.1889667533119418E-9</v>
      </c>
      <c r="G120" s="47">
        <f>'Intermediate calcs'!$L30*VLOOKUP($B$94,Other_regional_data,5,FALSE)*Other_Fed_fish*Other_A_regnl*VLOOKUP(IF(ISBLANK($A120),$B120,$A120),Radionuclide_specific,9,FALSE)</f>
        <v>6.031333749383118E-12</v>
      </c>
      <c r="H120" s="48">
        <f>'Intermediate calcs'!$N30*VLOOKUP($B$94,Other_regional_data,6,FALSE)*Other_Fed_crust*Other_L_regnl*VLOOKUP(IF(ISBLANK($A120),$B120,$A120),Radionuclide_specific,9,FALSE)</f>
        <v>1.6041420900541898E-12</v>
      </c>
      <c r="I120" s="47">
        <f>'Intermediate calcs'!$P30*VLOOKUP($B$94,Other_regional_data,7,FALSE)*Other_Fed_molluscs*Other_L_regnl*VLOOKUP(IF(ISBLANK($A120),$B120,$A120),Radionuclide_specific,9,FALSE)</f>
        <v>2.7113864966215854E-12</v>
      </c>
      <c r="J120" s="48">
        <f t="shared" si="19"/>
        <v>1.0346862336058893E-11</v>
      </c>
    </row>
    <row r="121" spans="1:10">
      <c r="A121" s="4"/>
      <c r="B121" s="4" t="s">
        <v>28</v>
      </c>
      <c r="C121" s="47">
        <f>'Intermediate calcs'!$K31*VLOOKUP($B$94,Other_regional_data,5,FALSE)*Other_Fed_fish*Other_A_local*VLOOKUP(IF(ISBLANK($A121),$B121,$A121),Radionuclide_specific,9,FALSE)</f>
        <v>0</v>
      </c>
      <c r="D121" s="48">
        <f>'Intermediate calcs'!$M31*VLOOKUP($B$94,Other_regional_data,6,FALSE)*Other_Fed_crust*Other_L_local*VLOOKUP(IF(ISBLANK($A121),$B121,$A121),Radionuclide_specific,9,FALSE)</f>
        <v>0</v>
      </c>
      <c r="E121" s="47">
        <f>'Intermediate calcs'!$O31*VLOOKUP($B$94,Other_regional_data,7,FALSE)*Other_Fed_molluscs*Other_L_local*VLOOKUP(IF(ISBLANK($A121),$B121,$A121),Radionuclide_specific,9,FALSE)</f>
        <v>0</v>
      </c>
      <c r="F121" s="48">
        <f t="shared" si="18"/>
        <v>0</v>
      </c>
      <c r="G121" s="47">
        <f>'Intermediate calcs'!$L31*VLOOKUP($B$94,Other_regional_data,5,FALSE)*Other_Fed_fish*Other_A_regnl*VLOOKUP(IF(ISBLANK($A121),$B121,$A121),Radionuclide_specific,9,FALSE)</f>
        <v>0</v>
      </c>
      <c r="H121" s="48">
        <f>'Intermediate calcs'!$N31*VLOOKUP($B$94,Other_regional_data,6,FALSE)*Other_Fed_crust*Other_L_regnl*VLOOKUP(IF(ISBLANK($A121),$B121,$A121),Radionuclide_specific,9,FALSE)</f>
        <v>0</v>
      </c>
      <c r="I121" s="47">
        <f>'Intermediate calcs'!$P31*VLOOKUP($B$94,Other_regional_data,7,FALSE)*Other_Fed_molluscs*Other_L_regnl*VLOOKUP(IF(ISBLANK($A121),$B121,$A121),Radionuclide_specific,9,FALSE)</f>
        <v>0</v>
      </c>
      <c r="J121" s="48">
        <f t="shared" si="19"/>
        <v>0</v>
      </c>
    </row>
    <row r="122" spans="1:10">
      <c r="A122" s="4"/>
      <c r="B122" s="4" t="s">
        <v>22</v>
      </c>
      <c r="C122" s="47">
        <f>'Intermediate calcs'!$K32*VLOOKUP($B$94,Other_regional_data,5,FALSE)*Other_Fed_fish*Other_A_local*VLOOKUP(IF(ISBLANK($A122),$B122,$A122),Radionuclide_specific,9,FALSE)</f>
        <v>1.8925497613692147E-6</v>
      </c>
      <c r="D122" s="48">
        <f>'Intermediate calcs'!$M32*VLOOKUP($B$94,Other_regional_data,6,FALSE)*Other_Fed_crust*Other_L_local*VLOOKUP(IF(ISBLANK($A122),$B122,$A122),Radionuclide_specific,9,FALSE)</f>
        <v>4.5302199650954379E-4</v>
      </c>
      <c r="E122" s="47">
        <f>'Intermediate calcs'!$O32*VLOOKUP($B$94,Other_regional_data,7,FALSE)*Other_Fed_molluscs*Other_L_local*VLOOKUP(IF(ISBLANK($A122),$B122,$A122),Radionuclide_specific,9,FALSE)</f>
        <v>4.2539793687306182E-4</v>
      </c>
      <c r="F122" s="48">
        <f t="shared" si="18"/>
        <v>8.8031248314397476E-4</v>
      </c>
      <c r="G122" s="47">
        <f>'Intermediate calcs'!$L32*VLOOKUP($B$94,Other_regional_data,5,FALSE)*Other_Fed_fish*Other_A_regnl*VLOOKUP(IF(ISBLANK($A122),$B122,$A122),Radionuclide_specific,9,FALSE)</f>
        <v>3.7832911700675922E-7</v>
      </c>
      <c r="H122" s="48">
        <f>'Intermediate calcs'!$N32*VLOOKUP($B$94,Other_regional_data,6,FALSE)*Other_Fed_crust*Other_L_regnl*VLOOKUP(IF(ISBLANK($A122),$B122,$A122),Radionuclide_specific,9,FALSE)</f>
        <v>9.0561112538513812E-7</v>
      </c>
      <c r="I122" s="47">
        <f>'Intermediate calcs'!$P32*VLOOKUP($B$94,Other_regional_data,7,FALSE)*Other_Fed_molluscs*Other_L_regnl*VLOOKUP(IF(ISBLANK($A122),$B122,$A122),Radionuclide_specific,9,FALSE)</f>
        <v>8.5038940121313374E-7</v>
      </c>
      <c r="J122" s="48">
        <f t="shared" si="19"/>
        <v>2.1343296436050311E-6</v>
      </c>
    </row>
    <row r="123" spans="1:10">
      <c r="A123" s="4"/>
      <c r="B123" s="4" t="s">
        <v>23</v>
      </c>
      <c r="C123" s="47">
        <f>'Intermediate calcs'!$K33*VLOOKUP($B$94,Other_regional_data,5,FALSE)*Other_Fed_fish*Other_A_local*VLOOKUP(IF(ISBLANK($A123),$B123,$A123),Radionuclide_specific,9,FALSE)</f>
        <v>3.5656734634492449E-10</v>
      </c>
      <c r="D123" s="48">
        <f>'Intermediate calcs'!$M33*VLOOKUP($B$94,Other_regional_data,6,FALSE)*Other_Fed_crust*Other_L_local*VLOOKUP(IF(ISBLANK($A123),$B123,$A123),Radionuclide_specific,9,FALSE)</f>
        <v>9.4835522618745097E-9</v>
      </c>
      <c r="E123" s="47">
        <f>'Intermediate calcs'!$O33*VLOOKUP($B$94,Other_regional_data,7,FALSE)*Other_Fed_molluscs*Other_L_local*VLOOKUP(IF(ISBLANK($A123),$B123,$A123),Radionuclide_specific,9,FALSE)</f>
        <v>1.602948747637624E-8</v>
      </c>
      <c r="F123" s="48">
        <f t="shared" si="18"/>
        <v>2.5869607084595675E-8</v>
      </c>
      <c r="G123" s="47">
        <f>'Intermediate calcs'!$L33*VLOOKUP($B$94,Other_regional_data,5,FALSE)*Other_Fed_fish*Other_A_regnl*VLOOKUP(IF(ISBLANK($A123),$B123,$A123),Radionuclide_specific,9,FALSE)</f>
        <v>7.1279398856345941E-11</v>
      </c>
      <c r="H123" s="48">
        <f>'Intermediate calcs'!$N33*VLOOKUP($B$94,Other_regional_data,6,FALSE)*Other_Fed_crust*Other_L_regnl*VLOOKUP(IF(ISBLANK($A123),$B123,$A123),Radionuclide_specific,9,FALSE)</f>
        <v>1.8958042882458607E-11</v>
      </c>
      <c r="I123" s="47">
        <f>'Intermediate calcs'!$P33*VLOOKUP($B$94,Other_regional_data,7,FALSE)*Other_Fed_molluscs*Other_L_regnl*VLOOKUP(IF(ISBLANK($A123),$B123,$A123),Radionuclide_specific,9,FALSE)</f>
        <v>3.2043658596436918E-11</v>
      </c>
      <c r="J123" s="48">
        <f t="shared" si="19"/>
        <v>1.2228110033524147E-10</v>
      </c>
    </row>
    <row r="124" spans="1:10">
      <c r="A124" s="4"/>
      <c r="B124" s="4" t="s">
        <v>19</v>
      </c>
      <c r="C124" s="47">
        <f>'Intermediate calcs'!$K34*VLOOKUP($B$94,Other_regional_data,5,FALSE)*Other_Fed_fish*Other_A_local*VLOOKUP(IF(ISBLANK($A124),$B124,$A124),Radionuclide_specific,9,FALSE)</f>
        <v>3.2913908893377642E-5</v>
      </c>
      <c r="D124" s="48">
        <f>'Intermediate calcs'!$M34*VLOOKUP($B$94,Other_regional_data,6,FALSE)*Other_Fed_crust*Other_L_local*VLOOKUP(IF(ISBLANK($A124),$B124,$A124),Radionuclide_specific,9,FALSE)</f>
        <v>1.7508096483460629E-4</v>
      </c>
      <c r="E124" s="47">
        <f>'Intermediate calcs'!$O34*VLOOKUP($B$94,Other_regional_data,7,FALSE)*Other_Fed_molluscs*Other_L_local*VLOOKUP(IF(ISBLANK($A124),$B124,$A124),Radionuclide_specific,9,FALSE)</f>
        <v>2.95928999563869E-4</v>
      </c>
      <c r="F124" s="48">
        <f t="shared" si="18"/>
        <v>5.0392387329185298E-4</v>
      </c>
      <c r="G124" s="47">
        <f>'Intermediate calcs'!$L34*VLOOKUP($B$94,Other_regional_data,5,FALSE)*Other_Fed_fish*Other_A_regnl*VLOOKUP(IF(ISBLANK($A124),$B124,$A124),Radionuclide_specific,9,FALSE)</f>
        <v>6.5796368175088556E-6</v>
      </c>
      <c r="H124" s="48">
        <f>'Intermediate calcs'!$N34*VLOOKUP($B$94,Other_regional_data,6,FALSE)*Other_Fed_crust*Other_L_regnl*VLOOKUP(IF(ISBLANK($A124),$B124,$A124),Radionuclide_specific,9,FALSE)</f>
        <v>3.4999463783000506E-7</v>
      </c>
      <c r="I124" s="47">
        <f>'Intermediate calcs'!$P34*VLOOKUP($B$94,Other_regional_data,7,FALSE)*Other_Fed_molluscs*Other_L_regnl*VLOOKUP(IF(ISBLANK($A124),$B124,$A124),Radionuclide_specific,9,FALSE)</f>
        <v>5.9157523562652786E-7</v>
      </c>
      <c r="J124" s="48">
        <f t="shared" si="19"/>
        <v>7.5212066909653884E-6</v>
      </c>
    </row>
    <row r="125" spans="1:10">
      <c r="A125" s="4" t="s">
        <v>133</v>
      </c>
      <c r="B125" s="4"/>
      <c r="C125" s="47">
        <f>'Intermediate calcs'!$K35*VLOOKUP($B$94,Other_regional_data,5,FALSE)*Other_Fed_fish*Other_A_local*VLOOKUP(IF(ISBLANK($A125),$B125,$A125),Radionuclide_specific,9,FALSE)</f>
        <v>1.7249463642688409E-6</v>
      </c>
      <c r="D125" s="48">
        <f>'Intermediate calcs'!$M35*VLOOKUP($B$94,Other_regional_data,6,FALSE)*Other_Fed_crust*Other_L_local*VLOOKUP(IF(ISBLANK($A125),$B125,$A125),Radionuclide_specific,9,FALSE)</f>
        <v>1.5292687493832284E-6</v>
      </c>
      <c r="E125" s="47">
        <f>'Intermediate calcs'!$O35*VLOOKUP($B$94,Other_regional_data,7,FALSE)*Other_Fed_molluscs*Other_L_local*VLOOKUP(IF(ISBLANK($A125),$B125,$A125),Radionuclide_specific,9,FALSE)</f>
        <v>2.5848325173258149E-6</v>
      </c>
      <c r="F125" s="48">
        <f t="shared" si="18"/>
        <v>5.839047630977884E-6</v>
      </c>
      <c r="G125" s="47">
        <f>'Intermediate calcs'!$L35*VLOOKUP($B$94,Other_regional_data,5,FALSE)*Other_Fed_fish*Other_A_regnl*VLOOKUP(IF(ISBLANK($A125),$B125,$A125),Radionuclide_specific,9,FALSE)</f>
        <v>3.338576782224354E-7</v>
      </c>
      <c r="H125" s="48">
        <f>'Intermediate calcs'!$N35*VLOOKUP($B$94,Other_regional_data,6,FALSE)*Other_Fed_crust*Other_L_regnl*VLOOKUP(IF(ISBLANK($A125),$B125,$A125),Radionuclide_specific,9,FALSE)</f>
        <v>2.9598492139993251E-9</v>
      </c>
      <c r="I125" s="47">
        <f>'Intermediate calcs'!$P35*VLOOKUP($B$94,Other_regional_data,7,FALSE)*Other_Fed_molluscs*Other_L_regnl*VLOOKUP(IF(ISBLANK($A125),$B125,$A125),Radionuclide_specific,9,FALSE)</f>
        <v>5.0028580639029792E-9</v>
      </c>
      <c r="J125" s="48">
        <f t="shared" si="19"/>
        <v>3.418203855003377E-7</v>
      </c>
    </row>
    <row r="126" spans="1:10">
      <c r="A126" s="4" t="s">
        <v>20</v>
      </c>
      <c r="B126" s="4"/>
      <c r="C126" s="47">
        <f>'Intermediate calcs'!$K36*VLOOKUP($B$94,Other_regional_data,5,FALSE)*Other_Fed_fish*Other_A_local*VLOOKUP(IF(ISBLANK($A126),$B126,$A126),Radionuclide_specific,9,FALSE)</f>
        <v>1.8892278186005506E-6</v>
      </c>
      <c r="D126" s="48">
        <f>'Intermediate calcs'!$M36*VLOOKUP($B$94,Other_regional_data,6,FALSE)*Other_Fed_crust*Other_L_local*VLOOKUP(IF(ISBLANK($A126),$B126,$A126),Radionuclide_specific,9,FALSE)</f>
        <v>1.674914144171606E-6</v>
      </c>
      <c r="E126" s="47">
        <f>'Intermediate calcs'!$O36*VLOOKUP($B$94,Other_regional_data,7,FALSE)*Other_Fed_molluscs*Other_L_local*VLOOKUP(IF(ISBLANK($A126),$B126,$A126),Radionuclide_specific,9,FALSE)</f>
        <v>2.8310083138295939E-6</v>
      </c>
      <c r="F126" s="48">
        <f t="shared" si="18"/>
        <v>6.3951502766017507E-6</v>
      </c>
      <c r="G126" s="47">
        <f>'Intermediate calcs'!$L36*VLOOKUP($B$94,Other_regional_data,5,FALSE)*Other_Fed_fish*Other_A_regnl*VLOOKUP(IF(ISBLANK($A126),$B126,$A126),Radionuclide_specific,9,FALSE)</f>
        <v>3.6565699713041122E-7</v>
      </c>
      <c r="H126" s="48">
        <f>'Intermediate calcs'!$N36*VLOOKUP($B$94,Other_regional_data,6,FALSE)*Other_Fed_crust*Other_L_regnl*VLOOKUP(IF(ISBLANK($A126),$B126,$A126),Radionuclide_specific,9,FALSE)</f>
        <v>3.2417693111395713E-9</v>
      </c>
      <c r="I126" s="47">
        <f>'Intermediate calcs'!$P36*VLOOKUP($B$94,Other_regional_data,7,FALSE)*Other_Fed_molluscs*Other_L_regnl*VLOOKUP(IF(ISBLANK($A126),$B126,$A126),Radionuclide_specific,9,FALSE)</f>
        <v>5.4793709297217969E-9</v>
      </c>
      <c r="J126" s="48">
        <f t="shared" si="19"/>
        <v>3.7437813737127261E-7</v>
      </c>
    </row>
    <row r="127" spans="1:10">
      <c r="A127" s="4"/>
      <c r="B127" s="4" t="s">
        <v>29</v>
      </c>
      <c r="C127" s="47">
        <f>'Intermediate calcs'!$K37*VLOOKUP($B$94,Other_regional_data,5,FALSE)*Other_Fed_fish*Other_A_local*VLOOKUP(IF(ISBLANK($A127),$B127,$A127),Radionuclide_specific,9,FALSE)</f>
        <v>9.4461390930027538E-7</v>
      </c>
      <c r="D127" s="48">
        <f>'Intermediate calcs'!$M37*VLOOKUP($B$94,Other_regional_data,6,FALSE)*Other_Fed_crust*Other_L_local*VLOOKUP(IF(ISBLANK($A127),$B127,$A127),Radionuclide_specific,9,FALSE)</f>
        <v>5.0247424325148187E-7</v>
      </c>
      <c r="E127" s="47">
        <f>'Intermediate calcs'!$O37*VLOOKUP($B$94,Other_regional_data,7,FALSE)*Other_Fed_molluscs*Other_L_local*VLOOKUP(IF(ISBLANK($A127),$B127,$A127),Radionuclide_specific,9,FALSE)</f>
        <v>8.4930249414887833E-7</v>
      </c>
      <c r="F127" s="48">
        <f t="shared" si="18"/>
        <v>2.2963906467006355E-6</v>
      </c>
      <c r="G127" s="47">
        <f>'Intermediate calcs'!$L37*VLOOKUP($B$94,Other_regional_data,5,FALSE)*Other_Fed_fish*Other_A_regnl*VLOOKUP(IF(ISBLANK($A127),$B127,$A127),Radionuclide_specific,9,FALSE)</f>
        <v>1.8282849856520561E-7</v>
      </c>
      <c r="H127" s="48">
        <f>'Intermediate calcs'!$N37*VLOOKUP($B$94,Other_regional_data,6,FALSE)*Other_Fed_crust*Other_L_regnl*VLOOKUP(IF(ISBLANK($A127),$B127,$A127),Radionuclide_specific,9,FALSE)</f>
        <v>9.7253079334187125E-10</v>
      </c>
      <c r="I127" s="47">
        <f>'Intermediate calcs'!$P37*VLOOKUP($B$94,Other_regional_data,7,FALSE)*Other_Fed_molluscs*Other_L_regnl*VLOOKUP(IF(ISBLANK($A127),$B127,$A127),Radionuclide_specific,9,FALSE)</f>
        <v>1.6438112789165392E-9</v>
      </c>
      <c r="J127" s="48">
        <f t="shared" si="19"/>
        <v>1.8544484063746401E-7</v>
      </c>
    </row>
    <row r="128" spans="1:10">
      <c r="A128" s="4"/>
      <c r="B128" s="4" t="s">
        <v>69</v>
      </c>
      <c r="C128" s="47">
        <f>'Intermediate calcs'!$K38*VLOOKUP($B$94,Other_regional_data,5,FALSE)*Other_Fed_fish*Other_A_local*VLOOKUP(IF(ISBLANK($A128),$B128,$A128),Radionuclide_specific,9,FALSE)</f>
        <v>2.943362181153032E-10</v>
      </c>
      <c r="D128" s="48">
        <f>'Intermediate calcs'!$M38*VLOOKUP($B$94,Other_regional_data,6,FALSE)*Other_Fed_crust*Other_L_local*VLOOKUP(IF(ISBLANK($A128),$B128,$A128),Radionuclide_specific,9,FALSE)</f>
        <v>3.1313612260599594E-9</v>
      </c>
      <c r="E128" s="47">
        <f>'Intermediate calcs'!$O38*VLOOKUP($B$94,Other_regional_data,7,FALSE)*Other_Fed_molluscs*Other_L_local*VLOOKUP(IF(ISBLANK($A128),$B128,$A128),Radionuclide_specific,9,FALSE)</f>
        <v>5.2927546736814152E-9</v>
      </c>
      <c r="F128" s="48">
        <f t="shared" si="18"/>
        <v>8.718452117856678E-9</v>
      </c>
      <c r="G128" s="47">
        <f>'Intermediate calcs'!$L38*VLOOKUP($B$94,Other_regional_data,5,FALSE)*Other_Fed_fish*Other_A_regnl*VLOOKUP(IF(ISBLANK($A128),$B128,$A128),Radionuclide_specific,9,FALSE)</f>
        <v>5.6968300277564073E-11</v>
      </c>
      <c r="H128" s="48">
        <f>'Intermediate calcs'!$N38*VLOOKUP($B$94,Other_regional_data,6,FALSE)*Other_Fed_crust*Other_L_regnl*VLOOKUP(IF(ISBLANK($A128),$B128,$A128),Radionuclide_specific,9,FALSE)</f>
        <v>6.0606991469131115E-12</v>
      </c>
      <c r="I128" s="47">
        <f>'Intermediate calcs'!$P38*VLOOKUP($B$94,Other_regional_data,7,FALSE)*Other_Fed_molluscs*Other_L_regnl*VLOOKUP(IF(ISBLANK($A128),$B128,$A128),Radionuclide_specific,9,FALSE)</f>
        <v>1.0244041303392925E-11</v>
      </c>
      <c r="J128" s="48">
        <f t="shared" si="19"/>
        <v>7.3273040727870103E-11</v>
      </c>
    </row>
    <row r="129" spans="1:10">
      <c r="A129" s="4"/>
      <c r="B129" s="4" t="s">
        <v>70</v>
      </c>
      <c r="C129" s="47">
        <f>'Intermediate calcs'!$K39*VLOOKUP($B$94,Other_regional_data,5,FALSE)*Other_Fed_fish*Other_A_local*VLOOKUP(IF(ISBLANK($A129),$B129,$A129),Radionuclide_specific,9,FALSE)</f>
        <v>5.9141044756191145E-7</v>
      </c>
      <c r="D129" s="48">
        <f>'Intermediate calcs'!$M39*VLOOKUP($B$94,Other_regional_data,6,FALSE)*Other_Fed_crust*Other_L_local*VLOOKUP(IF(ISBLANK($A129),$B129,$A129),Radionuclide_specific,9,FALSE)</f>
        <v>5.2432094947980708E-7</v>
      </c>
      <c r="E129" s="47">
        <f>'Intermediate calcs'!$O39*VLOOKUP($B$94,Other_regional_data,7,FALSE)*Other_Fed_molluscs*Other_L_local*VLOOKUP(IF(ISBLANK($A129),$B129,$A129),Radionuclide_specific,9,FALSE)</f>
        <v>8.8622868954665555E-7</v>
      </c>
      <c r="F129" s="48">
        <f t="shared" si="18"/>
        <v>2.001960086588374E-6</v>
      </c>
      <c r="G129" s="47">
        <f>'Intermediate calcs'!$L39*VLOOKUP($B$94,Other_regional_data,5,FALSE)*Other_Fed_fish*Other_A_regnl*VLOOKUP(IF(ISBLANK($A129),$B129,$A129),Radionuclide_specific,9,FALSE)</f>
        <v>1.1446653823212872E-7</v>
      </c>
      <c r="H129" s="48">
        <f>'Intermediate calcs'!$N39*VLOOKUP($B$94,Other_regional_data,6,FALSE)*Other_Fed_crust*Other_L_regnl*VLOOKUP(IF(ISBLANK($A129),$B129,$A129),Radionuclide_specific,9,FALSE)</f>
        <v>1.0148147408784744E-9</v>
      </c>
      <c r="I129" s="47">
        <f>'Intermediate calcs'!$P39*VLOOKUP($B$94,Other_regional_data,7,FALSE)*Other_Fed_molluscs*Other_L_regnl*VLOOKUP(IF(ISBLANK($A129),$B129,$A129),Radionuclide_specific,9,FALSE)</f>
        <v>1.715281334521606E-9</v>
      </c>
      <c r="J129" s="48">
        <f t="shared" si="19"/>
        <v>1.1719663430752881E-7</v>
      </c>
    </row>
    <row r="130" spans="1:10">
      <c r="A130" s="4"/>
      <c r="B130" s="4" t="s">
        <v>71</v>
      </c>
      <c r="C130" s="47">
        <f>'Intermediate calcs'!$K40*VLOOKUP($B$94,Other_regional_data,5,FALSE)*Other_Fed_fish*Other_A_local*VLOOKUP(IF(ISBLANK($A130),$B130,$A130),Radionuclide_specific,9,FALSE)</f>
        <v>1.6428067987830878E-8</v>
      </c>
      <c r="D130" s="48">
        <f>'Intermediate calcs'!$M40*VLOOKUP($B$94,Other_regional_data,6,FALSE)*Other_Fed_crust*Other_L_local*VLOOKUP(IF(ISBLANK($A130),$B130,$A130),Radionuclide_specific,9,FALSE)</f>
        <v>3.9324071210985545E-6</v>
      </c>
      <c r="E130" s="47">
        <f>'Intermediate calcs'!$O40*VLOOKUP($B$94,Other_regional_data,7,FALSE)*Other_Fed_molluscs*Other_L_local*VLOOKUP(IF(ISBLANK($A130),$B130,$A130),Radionuclide_specific,9,FALSE)</f>
        <v>3.6926195397777315E-6</v>
      </c>
      <c r="F130" s="48">
        <f t="shared" si="18"/>
        <v>7.6414547288641165E-6</v>
      </c>
      <c r="G130" s="47">
        <f>'Intermediate calcs'!$L40*VLOOKUP($B$94,Other_regional_data,5,FALSE)*Other_Fed_fish*Other_A_regnl*VLOOKUP(IF(ISBLANK($A130),$B130,$A130),Radionuclide_specific,9,FALSE)</f>
        <v>3.1796260620035761E-9</v>
      </c>
      <c r="H130" s="48">
        <f>'Intermediate calcs'!$N40*VLOOKUP($B$94,Other_regional_data,6,FALSE)*Other_Fed_crust*Other_L_regnl*VLOOKUP(IF(ISBLANK($A130),$B130,$A130),Radionuclide_specific,9,FALSE)</f>
        <v>7.6111105565885572E-9</v>
      </c>
      <c r="I130" s="47">
        <f>'Intermediate calcs'!$P40*VLOOKUP($B$94,Other_regional_data,7,FALSE)*Other_Fed_molluscs*Other_L_regnl*VLOOKUP(IF(ISBLANK($A130),$B130,$A130),Radionuclide_specific,9,FALSE)</f>
        <v>7.147005560506693E-9</v>
      </c>
      <c r="J130" s="48">
        <f t="shared" si="19"/>
        <v>1.7937742179098826E-8</v>
      </c>
    </row>
    <row r="131" spans="1:10">
      <c r="A131" s="4" t="s">
        <v>72</v>
      </c>
      <c r="B131" s="4"/>
      <c r="C131" s="47">
        <f>'Intermediate calcs'!$K41*VLOOKUP($B$94,Other_regional_data,5,FALSE)*Other_Fed_fish*Other_A_local*VLOOKUP(IF(ISBLANK($A131),$B131,$A131),Radionuclide_specific,9,FALSE)</f>
        <v>6.7220683583909322E-10</v>
      </c>
      <c r="D131" s="48">
        <f>'Intermediate calcs'!$M41*VLOOKUP($B$94,Other_regional_data,6,FALSE)*Other_Fed_crust*Other_L_local*VLOOKUP(IF(ISBLANK($A131),$B131,$A131),Radionuclide_specific,9,FALSE)</f>
        <v>3.5757108573271259E-9</v>
      </c>
      <c r="E131" s="47">
        <f>'Intermediate calcs'!$O41*VLOOKUP($B$94,Other_regional_data,7,FALSE)*Other_Fed_molluscs*Other_L_local*VLOOKUP(IF(ISBLANK($A131),$B131,$A131),Radionuclide_specific,9,FALSE)</f>
        <v>1.8131437722052004E-8</v>
      </c>
      <c r="F131" s="48">
        <f t="shared" si="18"/>
        <v>2.2379355415218223E-8</v>
      </c>
      <c r="G131" s="47">
        <f>'Intermediate calcs'!$L41*VLOOKUP($B$94,Other_regional_data,5,FALSE)*Other_Fed_fish*Other_A_regnl*VLOOKUP(IF(ISBLANK($A131),$B131,$A131),Radionuclide_specific,9,FALSE)</f>
        <v>1.3444031224829685E-10</v>
      </c>
      <c r="H131" s="48">
        <f>'Intermediate calcs'!$N41*VLOOKUP($B$94,Other_regional_data,6,FALSE)*Other_Fed_crust*Other_L_regnl*VLOOKUP(IF(ISBLANK($A131),$B131,$A131),Radionuclide_specific,9,FALSE)</f>
        <v>7.1513655996761434E-12</v>
      </c>
      <c r="I131" s="47">
        <f>'Intermediate calcs'!$P41*VLOOKUP($B$94,Other_regional_data,7,FALSE)*Other_Fed_molluscs*Other_L_regnl*VLOOKUP(IF(ISBLANK($A131),$B131,$A131),Radionuclide_specific,9,FALSE)</f>
        <v>3.6262590900618407E-11</v>
      </c>
      <c r="J131" s="48">
        <f t="shared" si="19"/>
        <v>1.7785426874859139E-10</v>
      </c>
    </row>
    <row r="132" spans="1:10">
      <c r="A132" s="4" t="s">
        <v>30</v>
      </c>
      <c r="B132" s="4"/>
      <c r="C132" s="47">
        <f>'Intermediate calcs'!$K42*VLOOKUP($B$94,Other_regional_data,5,FALSE)*Other_Fed_fish*Other_A_local*VLOOKUP(IF(ISBLANK($A132),$B132,$A132),Radionuclide_specific,9,FALSE)</f>
        <v>6.1733289625965209E-10</v>
      </c>
      <c r="D132" s="48">
        <f>'Intermediate calcs'!$M42*VLOOKUP($B$94,Other_regional_data,6,FALSE)*Other_Fed_crust*Other_L_local*VLOOKUP(IF(ISBLANK($A132),$B132,$A132),Radionuclide_specific,9,FALSE)</f>
        <v>3.2838165606950566E-9</v>
      </c>
      <c r="E132" s="47">
        <f>'Intermediate calcs'!$O42*VLOOKUP($B$94,Other_regional_data,7,FALSE)*Other_Fed_molluscs*Other_L_local*VLOOKUP(IF(ISBLANK($A132),$B132,$A132),Radionuclide_specific,9,FALSE)</f>
        <v>1.6651322726187185E-8</v>
      </c>
      <c r="F132" s="48">
        <f t="shared" si="18"/>
        <v>2.0552472183141893E-8</v>
      </c>
      <c r="G132" s="47">
        <f>'Intermediate calcs'!$L42*VLOOKUP($B$94,Other_regional_data,5,FALSE)*Other_Fed_fish*Other_A_regnl*VLOOKUP(IF(ISBLANK($A132),$B132,$A132),Radionuclide_specific,9,FALSE)</f>
        <v>1.2346596193405835E-10</v>
      </c>
      <c r="H132" s="48">
        <f>'Intermediate calcs'!$N42*VLOOKUP($B$94,Other_regional_data,6,FALSE)*Other_Fed_crust*Other_L_regnl*VLOOKUP(IF(ISBLANK($A132),$B132,$A132),Radionuclide_specific,9,FALSE)</f>
        <v>6.5676002840236977E-12</v>
      </c>
      <c r="I132" s="47">
        <f>'Intermediate calcs'!$P42*VLOOKUP($B$94,Other_regional_data,7,FALSE)*Other_Fed_molluscs*Other_L_regnl*VLOOKUP(IF(ISBLANK($A132),$B132,$A132),Radionuclide_specific,9,FALSE)</f>
        <v>3.3302478943199595E-11</v>
      </c>
      <c r="J132" s="48">
        <f t="shared" si="19"/>
        <v>1.6333604116128164E-10</v>
      </c>
    </row>
    <row r="133" spans="1:10">
      <c r="A133" s="4"/>
      <c r="B133" s="4" t="s">
        <v>31</v>
      </c>
      <c r="C133" s="47">
        <f>'Intermediate calcs'!$K43*VLOOKUP($B$94,Other_regional_data,5,FALSE)*Other_Fed_fish*Other_A_local*VLOOKUP(IF(ISBLANK($A133),$B133,$A133),Radionuclide_specific,9,FALSE)</f>
        <v>2.7985757963770888E-8</v>
      </c>
      <c r="D133" s="48">
        <f>'Intermediate calcs'!$M43*VLOOKUP($B$94,Other_regional_data,6,FALSE)*Other_Fed_crust*Other_L_local*VLOOKUP(IF(ISBLANK($A133),$B133,$A133),Radionuclide_specific,9,FALSE)</f>
        <v>2.4811058458584873E-8</v>
      </c>
      <c r="E133" s="47">
        <f>'Intermediate calcs'!$O43*VLOOKUP($B$94,Other_regional_data,7,FALSE)*Other_Fed_molluscs*Other_L_local*VLOOKUP(IF(ISBLANK($A133),$B133,$A133),Radionuclide_specific,9,FALSE)</f>
        <v>4.1936664643730699E-8</v>
      </c>
      <c r="F133" s="48">
        <f t="shared" si="18"/>
        <v>9.4733481066086467E-8</v>
      </c>
      <c r="G133" s="47">
        <f>'Intermediate calcs'!$L43*VLOOKUP($B$94,Other_regional_data,5,FALSE)*Other_Fed_fish*Other_A_regnl*VLOOKUP(IF(ISBLANK($A133),$B133,$A133),Radionuclide_specific,9,FALSE)</f>
        <v>5.5971236076773124E-9</v>
      </c>
      <c r="H133" s="48">
        <f>'Intermediate calcs'!$N43*VLOOKUP($B$94,Other_regional_data,6,FALSE)*Other_Fed_crust*Other_L_regnl*VLOOKUP(IF(ISBLANK($A133),$B133,$A133),Radionuclide_specific,9,FALSE)</f>
        <v>4.9621868812623499E-11</v>
      </c>
      <c r="I133" s="47">
        <f>'Intermediate calcs'!$P43*VLOOKUP($B$94,Other_regional_data,7,FALSE)*Other_Fed_molluscs*Other_L_regnl*VLOOKUP(IF(ISBLANK($A133),$B133,$A133),Radionuclide_specific,9,FALSE)</f>
        <v>8.3872909931021192E-11</v>
      </c>
      <c r="J133" s="48">
        <f t="shared" si="19"/>
        <v>5.7306183864209569E-9</v>
      </c>
    </row>
    <row r="134" spans="1:10">
      <c r="A134" s="4"/>
      <c r="B134" s="4" t="s">
        <v>32</v>
      </c>
      <c r="C134" s="47">
        <f>'Intermediate calcs'!$K44*VLOOKUP($B$94,Other_regional_data,5,FALSE)*Other_Fed_fish*Other_A_local*VLOOKUP(IF(ISBLANK($A134),$B134,$A134),Radionuclide_specific,9,FALSE)</f>
        <v>0</v>
      </c>
      <c r="D134" s="48">
        <f>'Intermediate calcs'!$M44*VLOOKUP($B$94,Other_regional_data,6,FALSE)*Other_Fed_crust*Other_L_local*VLOOKUP(IF(ISBLANK($A134),$B134,$A134),Radionuclide_specific,9,FALSE)</f>
        <v>0</v>
      </c>
      <c r="E134" s="47">
        <f>'Intermediate calcs'!$O44*VLOOKUP($B$94,Other_regional_data,7,FALSE)*Other_Fed_molluscs*Other_L_local*VLOOKUP(IF(ISBLANK($A134),$B134,$A134),Radionuclide_specific,9,FALSE)</f>
        <v>0</v>
      </c>
      <c r="F134" s="48">
        <f t="shared" si="18"/>
        <v>0</v>
      </c>
      <c r="G134" s="47">
        <f>'Intermediate calcs'!$L44*VLOOKUP($B$94,Other_regional_data,5,FALSE)*Other_Fed_fish*Other_A_regnl*VLOOKUP(IF(ISBLANK($A134),$B134,$A134),Radionuclide_specific,9,FALSE)</f>
        <v>0</v>
      </c>
      <c r="H134" s="48">
        <f>'Intermediate calcs'!$N44*VLOOKUP($B$94,Other_regional_data,6,FALSE)*Other_Fed_crust*Other_L_regnl*VLOOKUP(IF(ISBLANK($A134),$B134,$A134),Radionuclide_specific,9,FALSE)</f>
        <v>0</v>
      </c>
      <c r="I134" s="47">
        <f>'Intermediate calcs'!$P44*VLOOKUP($B$94,Other_regional_data,7,FALSE)*Other_Fed_molluscs*Other_L_regnl*VLOOKUP(IF(ISBLANK($A134),$B134,$A134),Radionuclide_specific,9,FALSE)</f>
        <v>0</v>
      </c>
      <c r="J134" s="48">
        <f t="shared" si="19"/>
        <v>0</v>
      </c>
    </row>
    <row r="135" spans="1:10">
      <c r="A135" s="4" t="s">
        <v>13</v>
      </c>
      <c r="C135" s="47">
        <f>'Intermediate calcs'!$K45*VLOOKUP($B$94,Other_regional_data,5,FALSE)*Other_Fed_fish*Other_A_local*VLOOKUP(IF(ISBLANK($A135),$B135,$A135),Radionuclide_specific,9,FALSE)</f>
        <v>3.422901512328934E-7</v>
      </c>
      <c r="D135" s="48">
        <f>'Intermediate calcs'!$M45*VLOOKUP($B$94,Other_regional_data,6,FALSE)*Other_Fed_crust*Other_L_local*VLOOKUP(IF(ISBLANK($A135),$B135,$A135),Radionuclide_specific,9,FALSE)</f>
        <v>3.6415297937034789E-7</v>
      </c>
      <c r="E135" s="47">
        <f>'Intermediate calcs'!$O45*VLOOKUP($B$94,Other_regional_data,7,FALSE)*Other_Fed_molluscs*Other_L_local*VLOOKUP(IF(ISBLANK($A135),$B135,$A135),Radionuclide_specific,9,FALSE)</f>
        <v>9.2325936438952794E-6</v>
      </c>
      <c r="F135" s="48">
        <f t="shared" si="18"/>
        <v>9.9390367744985202E-6</v>
      </c>
      <c r="G135" s="47">
        <f>'Intermediate calcs'!$L45*VLOOKUP($B$94,Other_regional_data,5,FALSE)*Other_Fed_fish*Other_A_regnl*VLOOKUP(IF(ISBLANK($A135),$B135,$A135),Radionuclide_specific,9,FALSE)</f>
        <v>6.8388347033904934E-8</v>
      </c>
      <c r="H135" s="48">
        <f>'Intermediate calcs'!$N45*VLOOKUP($B$94,Other_regional_data,6,FALSE)*Other_Fed_crust*Other_L_regnl*VLOOKUP(IF(ISBLANK($A135),$B135,$A135),Radionuclide_specific,9,FALSE)</f>
        <v>7.2756461840660077E-10</v>
      </c>
      <c r="I135" s="47">
        <f>'Intermediate calcs'!$P45*VLOOKUP($B$94,Other_regional_data,7,FALSE)*Other_Fed_molluscs*Other_L_regnl*VLOOKUP(IF(ISBLANK($A135),$B135,$A135),Radionuclide_specific,9,FALSE)</f>
        <v>1.8446391631996766E-8</v>
      </c>
      <c r="J135" s="48">
        <f t="shared" si="19"/>
        <v>8.7562303284308304E-8</v>
      </c>
    </row>
    <row r="136" spans="1:10" s="106" customFormat="1">
      <c r="A136" s="80" t="s">
        <v>18</v>
      </c>
      <c r="B136" s="80"/>
      <c r="C136" s="77">
        <f>'Intermediate calcs'!$K46*VLOOKUP($B$94,Other_regional_data,5,FALSE)*Other_Fed_fish*Other_A_local*VLOOKUP(IF(ISBLANK($A136),$B136,$A136),Radionuclide_specific,9,FALSE)</f>
        <v>3.422888362968529E-7</v>
      </c>
      <c r="D136" s="78">
        <f>'Intermediate calcs'!$M46*VLOOKUP($B$94,Other_regional_data,6,FALSE)*Other_Fed_crust*Other_L_local*VLOOKUP(IF(ISBLANK($A136),$B136,$A136),Radionuclide_specific,9,FALSE)</f>
        <v>3.6415158044643745E-7</v>
      </c>
      <c r="E136" s="77">
        <f>'Intermediate calcs'!$O46*VLOOKUP($B$94,Other_regional_data,7,FALSE)*Other_Fed_molluscs*Other_L_local*VLOOKUP(IF(ISBLANK($A136),$B136,$A136),Radionuclide_specific,9,FALSE)</f>
        <v>9.2325581761201002E-6</v>
      </c>
      <c r="F136" s="78">
        <f t="shared" si="18"/>
        <v>9.93899859286339E-6</v>
      </c>
      <c r="G136" s="77">
        <f>'Intermediate calcs'!$L46*VLOOKUP($B$94,Other_regional_data,5,FALSE)*Other_Fed_fish*Other_A_regnl*VLOOKUP(IF(ISBLANK($A136),$B136,$A136),Radionuclide_specific,9,FALSE)</f>
        <v>6.8382823172020987E-8</v>
      </c>
      <c r="H136" s="78">
        <f>'Intermediate calcs'!$N46*VLOOKUP($B$94,Other_regional_data,6,FALSE)*Other_Fed_crust*Other_L_regnl*VLOOKUP(IF(ISBLANK($A136),$B136,$A136),Radionuclide_specific,9,FALSE)</f>
        <v>7.2750585157514402E-10</v>
      </c>
      <c r="I136" s="77">
        <f>'Intermediate calcs'!$P46*VLOOKUP($B$94,Other_regional_data,7,FALSE)*Other_Fed_molluscs*Other_L_regnl*VLOOKUP(IF(ISBLANK($A136),$B136,$A136),Radionuclide_specific,9,FALSE)</f>
        <v>1.8444901680505729E-8</v>
      </c>
      <c r="J136" s="78">
        <f t="shared" si="19"/>
        <v>8.7555230704101861E-8</v>
      </c>
    </row>
    <row r="137" spans="1:10">
      <c r="A137" t="s">
        <v>9</v>
      </c>
      <c r="C137" s="47">
        <f>'Intermediate calcs'!$K47*VLOOKUP($B$94,Other_regional_data,5,FALSE)*Other_Fed_fish*Other_A_local*VLOOKUP(IF(ISBLANK($A137),$B137,$A137),Radionuclide_specific,9,FALSE)</f>
        <v>2.7377976994026297E-7</v>
      </c>
      <c r="D137" s="48">
        <f>'Intermediate calcs'!$M47*VLOOKUP($B$94,Other_regional_data,6,FALSE)*Other_Fed_crust*Other_L_local*VLOOKUP(IF(ISBLANK($A137),$B137,$A137),Radionuclide_specific,9,FALSE)</f>
        <v>5.825333773465254E-7</v>
      </c>
      <c r="E137" s="47">
        <f>'Intermediate calcs'!$O47*VLOOKUP($B$94,Other_regional_data,7,FALSE)*Other_Fed_molluscs*Other_L_local*VLOOKUP(IF(ISBLANK($A137),$B137,$A137),Radionuclide_specific,9,FALSE)</f>
        <v>2.4615542833792532E-6</v>
      </c>
      <c r="F137" s="48">
        <f t="shared" si="18"/>
        <v>3.3178674306660413E-6</v>
      </c>
      <c r="G137" s="47">
        <f>'Intermediate calcs'!$L47*VLOOKUP($B$94,Other_regional_data,5,FALSE)*Other_Fed_fish*Other_A_regnl*VLOOKUP(IF(ISBLANK($A137),$B137,$A137),Radionuclide_specific,9,FALSE)</f>
        <v>5.3773371102356279E-8</v>
      </c>
      <c r="H137" s="48">
        <f>'Intermediate calcs'!$N47*VLOOKUP($B$94,Other_regional_data,6,FALSE)*Other_Fed_crust*Other_L_regnl*VLOOKUP(IF(ISBLANK($A137),$B137,$A137),Radionuclide_specific,9,FALSE)</f>
        <v>1.1441599021870216E-9</v>
      </c>
      <c r="I137" s="47">
        <f>'Intermediate calcs'!$P47*VLOOKUP($B$94,Other_regional_data,7,FALSE)*Other_Fed_molluscs*Other_L_regnl*VLOOKUP(IF(ISBLANK($A137),$B137,$A137),Radionuclide_specific,9,FALSE)</f>
        <v>4.8347645261601586E-9</v>
      </c>
      <c r="J137" s="48">
        <f t="shared" si="19"/>
        <v>5.9752295530703467E-8</v>
      </c>
    </row>
    <row r="139" spans="1:10" s="107" customFormat="1" ht="12.75" customHeight="1">
      <c r="A139" s="44" t="s">
        <v>248</v>
      </c>
      <c r="B139" s="44" t="s">
        <v>57</v>
      </c>
      <c r="C139" s="121" t="s">
        <v>145</v>
      </c>
      <c r="D139" s="121"/>
      <c r="E139" s="121"/>
      <c r="F139" s="121"/>
      <c r="G139" s="121" t="s">
        <v>138</v>
      </c>
      <c r="H139" s="121"/>
      <c r="I139" s="121"/>
      <c r="J139" s="121"/>
    </row>
    <row r="140" spans="1:10" s="29" customFormat="1" ht="25.5" customHeight="1">
      <c r="A140" s="26" t="s">
        <v>77</v>
      </c>
      <c r="B140" s="26" t="s">
        <v>116</v>
      </c>
      <c r="C140" s="67" t="s">
        <v>164</v>
      </c>
      <c r="D140" s="26" t="s">
        <v>165</v>
      </c>
      <c r="E140" s="67" t="s">
        <v>166</v>
      </c>
      <c r="F140" s="26" t="s">
        <v>167</v>
      </c>
      <c r="G140" s="67" t="s">
        <v>164</v>
      </c>
      <c r="H140" s="26" t="s">
        <v>168</v>
      </c>
      <c r="I140" s="67" t="s">
        <v>166</v>
      </c>
      <c r="J140" s="26" t="s">
        <v>167</v>
      </c>
    </row>
    <row r="141" spans="1:10">
      <c r="A141" s="4" t="s">
        <v>115</v>
      </c>
      <c r="B141" s="4"/>
      <c r="C141" s="47">
        <f>'Intermediate calcs'!$K6*VLOOKUP($B$139,Other_regional_data,5,FALSE)*Other_Fed_fish*Other_A_local*VLOOKUP(IF(ISBLANK($A141),$B141,$A141),Radionuclide_specific,9,FALSE)</f>
        <v>1.3374610605315119E-13</v>
      </c>
      <c r="D141" s="48">
        <f>'Intermediate calcs'!$M6*VLOOKUP($B$139,Other_regional_data,6,FALSE)*Other_Fed_crust*Other_L_local*VLOOKUP(IF(ISBLANK($A141),$B141,$A141),Radionuclide_specific,9,FALSE)</f>
        <v>7.0556619814744876E-13</v>
      </c>
      <c r="E141" s="47">
        <f>'Intermediate calcs'!$O6*VLOOKUP($B$139,Other_regional_data,7,FALSE)*Other_Fed_molluscs*Other_L_local*VLOOKUP(IF(ISBLANK($A141),$B141,$A141),Radionuclide_specific,9,FALSE)</f>
        <v>5.7874692380717958E-13</v>
      </c>
      <c r="F141" s="48">
        <f>C141+D141+E141</f>
        <v>1.4180592280077794E-12</v>
      </c>
      <c r="G141" s="47">
        <f>'Intermediate calcs'!$L6*VLOOKUP($B$139,Other_regional_data,5,FALSE)*Other_Fed_fish*Other_A_regnl*VLOOKUP(IF(ISBLANK($A141),$B141,$A141),Radionuclide_specific,9,FALSE)</f>
        <v>2.53607214572392E-14</v>
      </c>
      <c r="H141" s="48">
        <f>'Intermediate calcs'!$N6*VLOOKUP($B$139,Other_regional_data,6,FALSE)*Other_Fed_crust*Other_L_regnl*VLOOKUP(IF(ISBLANK($A141),$B141,$A141),Radionuclide_specific,9,FALSE)</f>
        <v>1.3378832736819775E-15</v>
      </c>
      <c r="I141" s="47">
        <f>'Intermediate calcs'!$P6*VLOOKUP($B$139,Other_regional_data,7,FALSE)*Other_Fed_molluscs*Other_L_regnl*VLOOKUP(IF(ISBLANK($A141),$B141,$A141),Radionuclide_specific,9,FALSE)</f>
        <v>1.0974106059637389E-15</v>
      </c>
      <c r="J141" s="48">
        <f>G141+H141+I141</f>
        <v>2.7796015336884918E-14</v>
      </c>
    </row>
    <row r="142" spans="1:10">
      <c r="A142" s="4" t="s">
        <v>10</v>
      </c>
      <c r="B142" s="4"/>
      <c r="C142" s="47">
        <f>'Intermediate calcs'!$K7*VLOOKUP($B$139,Other_regional_data,5,FALSE)*Other_Fed_fish*Other_A_local*VLOOKUP(IF(ISBLANK($A142),$B142,$A142),Radionuclide_specific,9,FALSE)</f>
        <v>8.6391411807612104E-8</v>
      </c>
      <c r="D142" s="48">
        <f>'Intermediate calcs'!$M7*VLOOKUP($B$139,Other_regional_data,6,FALSE)*Other_Fed_crust*Other_L_local*VLOOKUP(IF(ISBLANK($A142),$B142,$A142),Radionuclide_specific,9,FALSE)</f>
        <v>4.5575053943973365E-7</v>
      </c>
      <c r="E142" s="47">
        <f>'Intermediate calcs'!$O7*VLOOKUP($B$139,Other_regional_data,7,FALSE)*Other_Fed_molluscs*Other_L_local*VLOOKUP(IF(ISBLANK($A142),$B142,$A142),Radionuclide_specific,9,FALSE)</f>
        <v>3.7383341693062113E-7</v>
      </c>
      <c r="F142" s="48">
        <f t="shared" ref="F142:F182" si="26">C142+D142+E142</f>
        <v>9.1597536817796692E-7</v>
      </c>
      <c r="G142" s="47">
        <f>'Intermediate calcs'!$L7*VLOOKUP($B$139,Other_regional_data,5,FALSE)*Other_Fed_fish*Other_A_regnl*VLOOKUP(IF(ISBLANK($A142),$B142,$A142),Radionuclide_specific,9,FALSE)</f>
        <v>1.7275856036631686E-8</v>
      </c>
      <c r="H142" s="48">
        <f>'Intermediate calcs'!$N7*VLOOKUP($B$139,Other_regional_data,6,FALSE)*Other_Fed_crust*Other_L_regnl*VLOOKUP(IF(ISBLANK($A142),$B142,$A142),Radionuclide_specific,9,FALSE)</f>
        <v>9.1137308017512003E-10</v>
      </c>
      <c r="I142" s="47">
        <f>'Intermediate calcs'!$P7*VLOOKUP($B$139,Other_regional_data,7,FALSE)*Other_Fed_molluscs*Other_L_regnl*VLOOKUP(IF(ISBLANK($A142),$B142,$A142),Radionuclide_specific,9,FALSE)</f>
        <v>7.4756184179021249E-10</v>
      </c>
      <c r="J142" s="48">
        <f t="shared" ref="J142:J182" si="27">G142+H142+I142</f>
        <v>1.893479095859702E-8</v>
      </c>
    </row>
    <row r="143" spans="1:10">
      <c r="A143" s="4" t="s">
        <v>192</v>
      </c>
      <c r="B143" s="4"/>
      <c r="C143" s="47">
        <f>'Intermediate calcs'!$K8*VLOOKUP($B$139,Other_regional_data,5,FALSE)*Other_Fed_fish*Other_A_local*VLOOKUP(IF(ISBLANK($A143),$B143,$A143),Radionuclide_specific,9,FALSE)</f>
        <v>5.0119471452373293E-12</v>
      </c>
      <c r="D143" s="48">
        <f>'Intermediate calcs'!$M8*VLOOKUP($B$139,Other_regional_data,6,FALSE)*Other_Fed_crust*Other_L_local*VLOOKUP(IF(ISBLANK($A143),$B143,$A143),Radionuclide_specific,9,FALSE)</f>
        <v>2.6440100552727405E-11</v>
      </c>
      <c r="E143" s="47">
        <f>'Intermediate calcs'!$O8*VLOOKUP($B$139,Other_regional_data,7,FALSE)*Other_Fed_molluscs*Other_L_local*VLOOKUP(IF(ISBLANK($A143),$B143,$A143),Radionuclide_specific,9,FALSE)</f>
        <v>6.5063180039893299E-11</v>
      </c>
      <c r="F143" s="48">
        <f t="shared" si="26"/>
        <v>9.6515227737858042E-11</v>
      </c>
      <c r="G143" s="47">
        <f>'Intermediate calcs'!$L8*VLOOKUP($B$139,Other_regional_data,5,FALSE)*Other_Fed_fish*Other_A_regnl*VLOOKUP(IF(ISBLANK($A143),$B143,$A143),Radionuclide_specific,9,FALSE)</f>
        <v>2.5745876150030158E-13</v>
      </c>
      <c r="H143" s="48">
        <f>'Intermediate calcs'!$N8*VLOOKUP($B$139,Other_regional_data,6,FALSE)*Other_Fed_crust*Other_L_regnl*VLOOKUP(IF(ISBLANK($A143),$B143,$A143),Radionuclide_specific,9,FALSE)</f>
        <v>1.3582017816603083E-14</v>
      </c>
      <c r="I143" s="47">
        <f>'Intermediate calcs'!$P8*VLOOKUP($B$139,Other_regional_data,7,FALSE)*Other_Fed_molluscs*Other_L_regnl*VLOOKUP(IF(ISBLANK($A143),$B143,$A143),Radionuclide_specific,9,FALSE)</f>
        <v>3.3422311263318108E-14</v>
      </c>
      <c r="J143" s="48">
        <f t="shared" si="27"/>
        <v>3.0446309058022281E-13</v>
      </c>
    </row>
    <row r="144" spans="1:10">
      <c r="A144" s="4" t="s">
        <v>180</v>
      </c>
      <c r="B144" s="4"/>
      <c r="C144" s="47">
        <f>'Intermediate calcs'!$K9*VLOOKUP($B$139,Other_regional_data,5,FALSE)*Other_Fed_fish*Other_A_local*VLOOKUP(IF(ISBLANK($A144),$B144,$A144),Radionuclide_specific,9,FALSE)</f>
        <v>5.0720224158636321E-9</v>
      </c>
      <c r="D144" s="48">
        <f>'Intermediate calcs'!$M9*VLOOKUP($B$139,Other_regional_data,6,FALSE)*Other_Fed_crust*Other_L_local*VLOOKUP(IF(ISBLANK($A144),$B144,$A144),Radionuclide_specific,9,FALSE)</f>
        <v>1.337851126468449E-7</v>
      </c>
      <c r="E144" s="47">
        <f>'Intermediate calcs'!$O9*VLOOKUP($B$139,Other_regional_data,7,FALSE)*Other_Fed_molluscs*Other_L_local*VLOOKUP(IF(ISBLANK($A144),$B144,$A144),Radionuclide_specific,9,FALSE)</f>
        <v>1.0973842369270882E-6</v>
      </c>
      <c r="F144" s="48">
        <f t="shared" ref="F144:F145" si="28">C144+D144+E144</f>
        <v>1.2362413719897967E-6</v>
      </c>
      <c r="G144" s="47">
        <f>'Intermediate calcs'!$L9*VLOOKUP($B$139,Other_regional_data,5,FALSE)*Other_Fed_fish*Other_A_regnl*VLOOKUP(IF(ISBLANK($A144),$B144,$A144),Radionuclide_specific,9,FALSE)</f>
        <v>5.3254219634744388E-10</v>
      </c>
      <c r="H144" s="48">
        <f>'Intermediate calcs'!$N9*VLOOKUP($B$139,Other_regional_data,6,FALSE)*Other_Fed_crust*Other_L_regnl*VLOOKUP(IF(ISBLANK($A144),$B144,$A144),Radionuclide_specific,9,FALSE)</f>
        <v>1.4046905136835762E-10</v>
      </c>
      <c r="I144" s="47">
        <f>'Intermediate calcs'!$P9*VLOOKUP($B$139,Other_regional_data,7,FALSE)*Other_Fed_molluscs*Other_L_regnl*VLOOKUP(IF(ISBLANK($A144),$B144,$A144),Radionuclide_specific,9,FALSE)</f>
        <v>1.1522098363414012E-9</v>
      </c>
      <c r="J144" s="48">
        <f t="shared" ref="J144:J145" si="29">G144+H144+I144</f>
        <v>1.8252210840572027E-9</v>
      </c>
    </row>
    <row r="145" spans="1:10">
      <c r="A145" s="4" t="s">
        <v>179</v>
      </c>
      <c r="B145" s="4"/>
      <c r="C145" s="47">
        <f>'Intermediate calcs'!$K10*VLOOKUP($B$139,Other_regional_data,5,FALSE)*Other_Fed_fish*Other_A_local*VLOOKUP(IF(ISBLANK($A145),$B145,$A145),Radionuclide_specific,9,FALSE)</f>
        <v>3.2675934454191327E-9</v>
      </c>
      <c r="D145" s="48">
        <f>'Intermediate calcs'!$M10*VLOOKUP($B$139,Other_regional_data,6,FALSE)*Other_Fed_crust*Other_L_local*VLOOKUP(IF(ISBLANK($A145),$B145,$A145),Radionuclide_specific,9,FALSE)</f>
        <v>1.7237911086994078E-7</v>
      </c>
      <c r="E145" s="47">
        <f>'Intermediate calcs'!$O10*VLOOKUP($B$139,Other_regional_data,7,FALSE)*Other_Fed_molluscs*Other_L_local*VLOOKUP(IF(ISBLANK($A145),$B145,$A145),Radionuclide_specific,9,FALSE)</f>
        <v>4.0398712169657845E-7</v>
      </c>
      <c r="F145" s="48">
        <f t="shared" si="28"/>
        <v>5.7963382601193831E-7</v>
      </c>
      <c r="G145" s="47">
        <f>'Intermediate calcs'!$L10*VLOOKUP($B$139,Other_regional_data,5,FALSE)*Other_Fed_fish*Other_A_regnl*VLOOKUP(IF(ISBLANK($A145),$B145,$A145),Radionuclide_specific,9,FALSE)</f>
        <v>1.4033758778383003E-10</v>
      </c>
      <c r="H145" s="48">
        <f>'Intermediate calcs'!$N10*VLOOKUP($B$139,Other_regional_data,6,FALSE)*Other_Fed_crust*Other_L_regnl*VLOOKUP(IF(ISBLANK($A145),$B145,$A145),Radionuclide_specific,9,FALSE)</f>
        <v>7.4033899895725474E-11</v>
      </c>
      <c r="I145" s="47">
        <f>'Intermediate calcs'!$P10*VLOOKUP($B$139,Other_regional_data,7,FALSE)*Other_Fed_molluscs*Other_L_regnl*VLOOKUP(IF(ISBLANK($A145),$B145,$A145),Radionuclide_specific,9,FALSE)</f>
        <v>1.7350560619501498E-10</v>
      </c>
      <c r="J145" s="48">
        <f t="shared" si="29"/>
        <v>3.8787709387457047E-10</v>
      </c>
    </row>
    <row r="146" spans="1:10">
      <c r="A146" s="4" t="s">
        <v>11</v>
      </c>
      <c r="B146" s="4"/>
      <c r="C146" s="47">
        <f>'Intermediate calcs'!$K11*VLOOKUP($B$139,Other_regional_data,5,FALSE)*Other_Fed_fish*Other_A_local*VLOOKUP(IF(ISBLANK($A146),$B146,$A146),Radionuclide_specific,9,FALSE)</f>
        <v>1.7573951220224126E-8</v>
      </c>
      <c r="D146" s="48">
        <f>'Intermediate calcs'!$M11*VLOOKUP($B$139,Other_regional_data,6,FALSE)*Other_Fed_crust*Other_L_local*VLOOKUP(IF(ISBLANK($A146),$B146,$A146),Radionuclide_specific,9,FALSE)</f>
        <v>9.2709883784987443E-7</v>
      </c>
      <c r="E146" s="47">
        <f>'Intermediate calcs'!$O11*VLOOKUP($B$139,Other_regional_data,7,FALSE)*Other_Fed_molluscs*Other_L_local*VLOOKUP(IF(ISBLANK($A146),$B146,$A146),Radionuclide_specific,9,FALSE)</f>
        <v>2.1727458109109254E-6</v>
      </c>
      <c r="F146" s="48">
        <f t="shared" si="26"/>
        <v>3.1174185999810241E-6</v>
      </c>
      <c r="G146" s="47">
        <f>'Intermediate calcs'!$L11*VLOOKUP($B$139,Other_regional_data,5,FALSE)*Other_Fed_fish*Other_A_regnl*VLOOKUP(IF(ISBLANK($A146),$B146,$A146),Radionuclide_specific,9,FALSE)</f>
        <v>2.8934665309627559E-9</v>
      </c>
      <c r="H146" s="48">
        <f>'Intermediate calcs'!$N11*VLOOKUP($B$139,Other_regional_data,6,FALSE)*Other_Fed_crust*Other_L_regnl*VLOOKUP(IF(ISBLANK($A146),$B146,$A146),Radionuclide_specific,9,FALSE)</f>
        <v>1.5264236395091507E-9</v>
      </c>
      <c r="I146" s="47">
        <f>'Intermediate calcs'!$P11*VLOOKUP($B$139,Other_regional_data,7,FALSE)*Other_Fed_molluscs*Other_L_regnl*VLOOKUP(IF(ISBLANK($A146),$B146,$A146),Radionuclide_specific,9,FALSE)</f>
        <v>3.577321460256173E-9</v>
      </c>
      <c r="J146" s="48">
        <f t="shared" si="27"/>
        <v>7.997211630728079E-9</v>
      </c>
    </row>
    <row r="147" spans="1:10">
      <c r="A147" s="4" t="s">
        <v>181</v>
      </c>
      <c r="B147" s="4"/>
      <c r="C147" s="47">
        <f>'Intermediate calcs'!$K12*VLOOKUP($B$139,Other_regional_data,5,FALSE)*Other_Fed_fish*Other_A_local*VLOOKUP(IF(ISBLANK($A147),$B147,$A147),Radionuclide_specific,9,FALSE)</f>
        <v>2.7563749283618107E-8</v>
      </c>
      <c r="D147" s="48">
        <f>'Intermediate calcs'!$M12*VLOOKUP($B$139,Other_regional_data,6,FALSE)*Other_Fed_crust*Other_L_local*VLOOKUP(IF(ISBLANK($A147),$B147,$A147),Radionuclide_specific,9,FALSE)</f>
        <v>4.3623063944014558E-5</v>
      </c>
      <c r="E147" s="47">
        <f>'Intermediate calcs'!$O12*VLOOKUP($B$139,Other_regional_data,7,FALSE)*Other_Fed_molluscs*Other_L_local*VLOOKUP(IF(ISBLANK($A147),$B147,$A147),Radionuclide_specific,9,FALSE)</f>
        <v>9.5419212280598399E-6</v>
      </c>
      <c r="F147" s="48">
        <f t="shared" ref="F147" si="30">C147+D147+E147</f>
        <v>5.3192548921358016E-5</v>
      </c>
      <c r="G147" s="47">
        <f>'Intermediate calcs'!$L12*VLOOKUP($B$139,Other_regional_data,5,FALSE)*Other_Fed_fish*Other_A_regnl*VLOOKUP(IF(ISBLANK($A147),$B147,$A147),Radionuclide_specific,9,FALSE)</f>
        <v>2.7033011346796141E-9</v>
      </c>
      <c r="H147" s="48">
        <f>'Intermediate calcs'!$N12*VLOOKUP($B$139,Other_regional_data,6,FALSE)*Other_Fed_crust*Other_L_regnl*VLOOKUP(IF(ISBLANK($A147),$B147,$A147),Radionuclide_specific,9,FALSE)</f>
        <v>4.2783105101069358E-8</v>
      </c>
      <c r="I147" s="47">
        <f>'Intermediate calcs'!$P12*VLOOKUP($B$139,Other_regional_data,7,FALSE)*Other_Fed_molluscs*Other_L_regnl*VLOOKUP(IF(ISBLANK($A147),$B147,$A147),Radionuclide_specific,9,FALSE)</f>
        <v>9.3581922464256874E-9</v>
      </c>
      <c r="J147" s="48">
        <f t="shared" ref="J147" si="31">G147+H147+I147</f>
        <v>5.484459848217466E-8</v>
      </c>
    </row>
    <row r="148" spans="1:10">
      <c r="A148" s="4" t="s">
        <v>17</v>
      </c>
      <c r="B148" s="4"/>
      <c r="C148" s="47">
        <f>'Intermediate calcs'!$K13*VLOOKUP($B$139,Other_regional_data,5,FALSE)*Other_Fed_fish*Other_A_local*VLOOKUP(IF(ISBLANK($A148),$B148,$A148),Radionuclide_specific,9,FALSE)</f>
        <v>6.2511337622965699E-10</v>
      </c>
      <c r="D148" s="48">
        <f>'Intermediate calcs'!$M13*VLOOKUP($B$139,Other_regional_data,6,FALSE)*Other_Fed_crust*Other_L_local*VLOOKUP(IF(ISBLANK($A148),$B148,$A148),Radionuclide_specific,9,FALSE)</f>
        <v>5.4962206787811862E-9</v>
      </c>
      <c r="E148" s="47">
        <f>'Intermediate calcs'!$O13*VLOOKUP($B$139,Other_regional_data,7,FALSE)*Other_Fed_molluscs*Other_L_local*VLOOKUP(IF(ISBLANK($A148),$B148,$A148),Radionuclide_specific,9,FALSE)</f>
        <v>9.0166473925817904E-9</v>
      </c>
      <c r="F148" s="48">
        <f t="shared" si="26"/>
        <v>1.5137981447592634E-8</v>
      </c>
      <c r="G148" s="47">
        <f>'Intermediate calcs'!$L13*VLOOKUP($B$139,Other_regional_data,5,FALSE)*Other_Fed_fish*Other_A_regnl*VLOOKUP(IF(ISBLANK($A148),$B148,$A148),Radionuclide_specific,9,FALSE)</f>
        <v>1.2212501501944983E-10</v>
      </c>
      <c r="H148" s="48">
        <f>'Intermediate calcs'!$N13*VLOOKUP($B$139,Other_regional_data,6,FALSE)*Other_Fed_crust*Other_L_regnl*VLOOKUP(IF(ISBLANK($A148),$B148,$A148),Radionuclide_specific,9,FALSE)</f>
        <v>1.073766869291508E-11</v>
      </c>
      <c r="I148" s="47">
        <f>'Intermediate calcs'!$P13*VLOOKUP($B$139,Other_regional_data,7,FALSE)*Other_Fed_molluscs*Other_L_regnl*VLOOKUP(IF(ISBLANK($A148),$B148,$A148),Radionuclide_specific,9,FALSE)</f>
        <v>1.7615335715350073E-11</v>
      </c>
      <c r="J148" s="48">
        <f t="shared" si="27"/>
        <v>1.5047801942771499E-10</v>
      </c>
    </row>
    <row r="149" spans="1:10">
      <c r="A149" s="4"/>
      <c r="B149" s="4" t="s">
        <v>66</v>
      </c>
      <c r="C149" s="47">
        <v>0</v>
      </c>
      <c r="D149" s="48">
        <v>0</v>
      </c>
      <c r="E149" s="47">
        <v>0</v>
      </c>
      <c r="F149" s="48">
        <f t="shared" si="26"/>
        <v>0</v>
      </c>
      <c r="G149" s="47">
        <v>0</v>
      </c>
      <c r="H149" s="48">
        <v>0</v>
      </c>
      <c r="I149" s="47">
        <v>0</v>
      </c>
      <c r="J149" s="48">
        <f t="shared" si="27"/>
        <v>0</v>
      </c>
    </row>
    <row r="150" spans="1:10">
      <c r="A150" s="4" t="s">
        <v>58</v>
      </c>
      <c r="B150" s="4"/>
      <c r="C150" s="47">
        <f>'Intermediate calcs'!$K15*VLOOKUP($B$139,Other_regional_data,5,FALSE)*Other_Fed_fish*Other_A_local*VLOOKUP(IF(ISBLANK($A150),$B150,$A150),Radionuclide_specific,9,FALSE)</f>
        <v>1.006287332043911E-10</v>
      </c>
      <c r="D150" s="48">
        <f>'Intermediate calcs'!$M15*VLOOKUP($B$139,Other_regional_data,6,FALSE)*Other_Fed_crust*Other_L_local*VLOOKUP(IF(ISBLANK($A150),$B150,$A150),Radionuclide_specific,9,FALSE)</f>
        <v>2.6542915830087948E-8</v>
      </c>
      <c r="E150" s="47">
        <f>'Intermediate calcs'!$O15*VLOOKUP($B$139,Other_regional_data,7,FALSE)*Other_Fed_molluscs*Other_L_local*VLOOKUP(IF(ISBLANK($A150),$B150,$A150),Radionuclide_specific,9,FALSE)</f>
        <v>1.0886030910969196E-7</v>
      </c>
      <c r="F150" s="48">
        <f t="shared" si="26"/>
        <v>1.3550385367298432E-7</v>
      </c>
      <c r="G150" s="47">
        <f>'Intermediate calcs'!$L15*VLOOKUP($B$139,Other_regional_data,5,FALSE)*Other_Fed_fish*Other_A_regnl*VLOOKUP(IF(ISBLANK($A150),$B150,$A150),Radionuclide_specific,9,FALSE)</f>
        <v>1.1928962094990179E-11</v>
      </c>
      <c r="H150" s="48">
        <f>'Intermediate calcs'!$N15*VLOOKUP($B$139,Other_regional_data,6,FALSE)*Other_Fed_crust*Other_L_regnl*VLOOKUP(IF(ISBLANK($A150),$B150,$A150),Radionuclide_specific,9,FALSE)</f>
        <v>3.1465112075346801E-11</v>
      </c>
      <c r="I150" s="47">
        <f>'Intermediate calcs'!$P15*VLOOKUP($B$139,Other_regional_data,7,FALSE)*Other_Fed_molluscs*Other_L_regnl*VLOOKUP(IF(ISBLANK($A150),$B150,$A150),Radionuclide_specific,9,FALSE)</f>
        <v>1.2904768446014415E-10</v>
      </c>
      <c r="J150" s="48">
        <f t="shared" si="27"/>
        <v>1.7244175863048112E-10</v>
      </c>
    </row>
    <row r="151" spans="1:10">
      <c r="A151" s="4"/>
      <c r="B151" s="4" t="s">
        <v>67</v>
      </c>
      <c r="C151" s="47">
        <f>'Intermediate calcs'!$K16*VLOOKUP($B$139,Other_regional_data,5,FALSE)*Other_Fed_fish*Other_A_local*VLOOKUP(IF(ISBLANK($A151),$B151,$A151),Radionuclide_specific,9,FALSE)</f>
        <v>0</v>
      </c>
      <c r="D151" s="48">
        <f>'Intermediate calcs'!$M16*VLOOKUP($B$139,Other_regional_data,6,FALSE)*Other_Fed_crust*Other_L_local*VLOOKUP(IF(ISBLANK($A151),$B151,$A151),Radionuclide_specific,9,FALSE)</f>
        <v>0</v>
      </c>
      <c r="E151" s="47">
        <f>'Intermediate calcs'!$O16*VLOOKUP($B$139,Other_regional_data,7,FALSE)*Other_Fed_molluscs*Other_L_local*VLOOKUP(IF(ISBLANK($A151),$B151,$A151),Radionuclide_specific,9,FALSE)</f>
        <v>0</v>
      </c>
      <c r="F151" s="48">
        <f t="shared" si="26"/>
        <v>0</v>
      </c>
      <c r="G151" s="47">
        <f>'Intermediate calcs'!$L16*VLOOKUP($B$139,Other_regional_data,5,FALSE)*Other_Fed_fish*Other_A_regnl*VLOOKUP(IF(ISBLANK($A151),$B151,$A151),Radionuclide_specific,9,FALSE)</f>
        <v>0</v>
      </c>
      <c r="H151" s="48">
        <f>'Intermediate calcs'!$N16*VLOOKUP($B$139,Other_regional_data,6,FALSE)*Other_Fed_crust*Other_L_regnl*VLOOKUP(IF(ISBLANK($A151),$B151,$A151),Radionuclide_specific,9,FALSE)</f>
        <v>0</v>
      </c>
      <c r="I151" s="47">
        <f>'Intermediate calcs'!$P16*VLOOKUP($B$139,Other_regional_data,7,FALSE)*Other_Fed_molluscs*Other_L_regnl*VLOOKUP(IF(ISBLANK($A151),$B151,$A151),Radionuclide_specific,9,FALSE)</f>
        <v>0</v>
      </c>
      <c r="J151" s="48">
        <f t="shared" si="27"/>
        <v>0</v>
      </c>
    </row>
    <row r="152" spans="1:10">
      <c r="A152" s="4" t="s">
        <v>59</v>
      </c>
      <c r="B152" s="4"/>
      <c r="C152" s="47">
        <f>'Intermediate calcs'!$K17*VLOOKUP($B$139,Other_regional_data,5,FALSE)*Other_Fed_fish*Other_A_local*VLOOKUP(IF(ISBLANK($A152),$B152,$A152),Radionuclide_specific,9,FALSE)</f>
        <v>7.3759220490461054E-9</v>
      </c>
      <c r="D152" s="48">
        <f>'Intermediate calcs'!$M17*VLOOKUP($B$139,Other_regional_data,6,FALSE)*Other_Fed_crust*Other_L_local*VLOOKUP(IF(ISBLANK($A152),$B152,$A152),Radionuclide_specific,9,FALSE)</f>
        <v>1.2970349646190148E-8</v>
      </c>
      <c r="E152" s="47">
        <f>'Intermediate calcs'!$O17*VLOOKUP($B$139,Other_regional_data,7,FALSE)*Other_Fed_molluscs*Other_L_local*VLOOKUP(IF(ISBLANK($A152),$B152,$A152),Radionuclide_specific,9,FALSE)</f>
        <v>3.546348062093235E-8</v>
      </c>
      <c r="F152" s="48">
        <f t="shared" si="26"/>
        <v>5.5809752316168602E-8</v>
      </c>
      <c r="G152" s="47">
        <f>'Intermediate calcs'!$L17*VLOOKUP($B$139,Other_regional_data,5,FALSE)*Other_Fed_fish*Other_A_regnl*VLOOKUP(IF(ISBLANK($A152),$B152,$A152),Radionuclide_specific,9,FALSE)</f>
        <v>1.4751813943769144E-9</v>
      </c>
      <c r="H152" s="48">
        <f>'Intermediate calcs'!$N17*VLOOKUP($B$139,Other_regional_data,6,FALSE)*Other_Fed_crust*Other_L_regnl*VLOOKUP(IF(ISBLANK($A152),$B152,$A152),Radionuclide_specific,9,FALSE)</f>
        <v>2.5940646266858758E-11</v>
      </c>
      <c r="I152" s="47">
        <f>'Intermediate calcs'!$P17*VLOOKUP($B$139,Other_regional_data,7,FALSE)*Other_Fed_molluscs*Other_L_regnl*VLOOKUP(IF(ISBLANK($A152),$B152,$A152),Radionuclide_specific,9,FALSE)</f>
        <v>7.0926816259685577E-11</v>
      </c>
      <c r="J152" s="48">
        <f t="shared" si="27"/>
        <v>1.5720488569034587E-9</v>
      </c>
    </row>
    <row r="153" spans="1:10">
      <c r="A153" s="4" t="s">
        <v>187</v>
      </c>
      <c r="B153" s="4"/>
      <c r="C153" s="47">
        <f>'Intermediate calcs'!$K18*VLOOKUP($B$139,Other_regional_data,5,FALSE)*Other_Fed_fish*Other_A_local*VLOOKUP(IF(ISBLANK($A153),$B153,$A153),Radionuclide_specific,9,FALSE)</f>
        <v>5.2114634390449878E-11</v>
      </c>
      <c r="D153" s="48">
        <f>'Intermediate calcs'!$M18*VLOOKUP($B$139,Other_regional_data,6,FALSE)*Other_Fed_crust*Other_L_local*VLOOKUP(IF(ISBLANK($A153),$B153,$A153),Radionuclide_specific,9,FALSE)</f>
        <v>9.164210592693526E-11</v>
      </c>
      <c r="E153" s="47">
        <f>'Intermediate calcs'!$O18*VLOOKUP($B$139,Other_regional_data,7,FALSE)*Other_Fed_molluscs*Other_L_local*VLOOKUP(IF(ISBLANK($A153),$B153,$A153),Radionuclide_specific,9,FALSE)</f>
        <v>2.5056749711877832E-10</v>
      </c>
      <c r="F153" s="48">
        <f t="shared" ref="F153" si="32">C153+D153+E153</f>
        <v>3.9432423743616347E-10</v>
      </c>
      <c r="G153" s="47">
        <f>'Intermediate calcs'!$L18*VLOOKUP($B$139,Other_regional_data,5,FALSE)*Other_Fed_fish*Other_A_regnl*VLOOKUP(IF(ISBLANK($A153),$B153,$A153),Radionuclide_specific,9,FALSE)</f>
        <v>3.2102642338849904E-13</v>
      </c>
      <c r="H153" s="48">
        <f>'Intermediate calcs'!$N18*VLOOKUP($B$139,Other_regional_data,6,FALSE)*Other_Fed_crust*Other_L_regnl*VLOOKUP(IF(ISBLANK($A153),$B153,$A153),Radionuclide_specific,9,FALSE)</f>
        <v>5.6451585704504529E-15</v>
      </c>
      <c r="I153" s="47">
        <f>'Intermediate calcs'!$P18*VLOOKUP($B$139,Other_regional_data,7,FALSE)*Other_Fed_molluscs*Other_L_regnl*VLOOKUP(IF(ISBLANK($A153),$B153,$A153),Radionuclide_specific,9,FALSE)</f>
        <v>1.5434971070657661E-14</v>
      </c>
      <c r="J153" s="48">
        <f t="shared" ref="J153" si="33">G153+H153+I153</f>
        <v>3.4210655302960713E-13</v>
      </c>
    </row>
    <row r="154" spans="1:10">
      <c r="A154" s="4" t="s">
        <v>154</v>
      </c>
      <c r="B154" s="4"/>
      <c r="C154" s="47">
        <f>'Intermediate calcs'!$K19*VLOOKUP($B$139,Other_regional_data,5,FALSE)*Other_Fed_fish*Other_A_local*VLOOKUP(IF(ISBLANK($A154),$B154,$A154),Radionuclide_specific,9,FALSE)</f>
        <v>1.3907100724509299E-8</v>
      </c>
      <c r="D154" s="48">
        <f>'Intermediate calcs'!$M19*VLOOKUP($B$139,Other_regional_data,6,FALSE)*Other_Fed_crust*Other_L_local*VLOOKUP(IF(ISBLANK($A154),$B154,$A154),Radionuclide_specific,9,FALSE)</f>
        <v>3.6682863056761356E-8</v>
      </c>
      <c r="E154" s="47">
        <f>'Intermediate calcs'!$O19*VLOOKUP($B$139,Other_regional_data,7,FALSE)*Other_Fed_molluscs*Other_L_local*VLOOKUP(IF(ISBLANK($A154),$B154,$A154),Radionuclide_specific,9,FALSE)</f>
        <v>3.6107332022905134E-8</v>
      </c>
      <c r="F154" s="48">
        <f t="shared" si="26"/>
        <v>8.669729580417579E-8</v>
      </c>
      <c r="G154" s="47">
        <f>'Intermediate calcs'!$L19*VLOOKUP($B$139,Other_regional_data,5,FALSE)*Other_Fed_fish*Other_A_regnl*VLOOKUP(IF(ISBLANK($A154),$B154,$A154),Radionuclide_specific,9,FALSE)</f>
        <v>2.0816319904494597E-9</v>
      </c>
      <c r="H154" s="48">
        <f>'Intermediate calcs'!$N19*VLOOKUP($B$139,Other_regional_data,6,FALSE)*Other_Fed_crust*Other_L_regnl*VLOOKUP(IF(ISBLANK($A154),$B154,$A154),Radionuclide_specific,9,FALSE)</f>
        <v>5.4907361895824211E-11</v>
      </c>
      <c r="I154" s="47">
        <f>'Intermediate calcs'!$P19*VLOOKUP($B$139,Other_regional_data,7,FALSE)*Other_Fed_molluscs*Other_L_regnl*VLOOKUP(IF(ISBLANK($A154),$B154,$A154),Radionuclide_specific,9,FALSE)</f>
        <v>5.404589994534001E-11</v>
      </c>
      <c r="J154" s="48">
        <f t="shared" si="27"/>
        <v>2.1905852522906241E-9</v>
      </c>
    </row>
    <row r="155" spans="1:10">
      <c r="A155" s="4" t="s">
        <v>12</v>
      </c>
      <c r="B155" s="4"/>
      <c r="C155" s="47">
        <f>'Intermediate calcs'!$K20*VLOOKUP($B$139,Other_regional_data,5,FALSE)*Other_Fed_fish*Other_A_local*VLOOKUP(IF(ISBLANK($A155),$B155,$A155),Radionuclide_specific,9,FALSE)</f>
        <v>9.6640394901404214E-9</v>
      </c>
      <c r="D155" s="48">
        <f>'Intermediate calcs'!$M20*VLOOKUP($B$139,Other_regional_data,6,FALSE)*Other_Fed_crust*Other_L_local*VLOOKUP(IF(ISBLANK($A155),$B155,$A155),Radionuclide_specific,9,FALSE)</f>
        <v>2.5490908868387694E-8</v>
      </c>
      <c r="E155" s="47">
        <f>'Intermediate calcs'!$O20*VLOOKUP($B$139,Other_regional_data,7,FALSE)*Other_Fed_molluscs*Other_L_local*VLOOKUP(IF(ISBLANK($A155),$B155,$A155),Radionuclide_specific,9,FALSE)</f>
        <v>2.5090972551741493E-8</v>
      </c>
      <c r="F155" s="48">
        <f t="shared" si="26"/>
        <v>6.0245920910269618E-8</v>
      </c>
      <c r="G155" s="47">
        <f>'Intermediate calcs'!$L20*VLOOKUP($B$139,Other_regional_data,5,FALSE)*Other_Fed_fish*Other_A_regnl*VLOOKUP(IF(ISBLANK($A155),$B155,$A155),Radionuclide_specific,9,FALSE)</f>
        <v>1.8893250886681755E-9</v>
      </c>
      <c r="H155" s="48">
        <f>'Intermediate calcs'!$N20*VLOOKUP($B$139,Other_regional_data,6,FALSE)*Other_Fed_crust*Other_L_regnl*VLOOKUP(IF(ISBLANK($A155),$B155,$A155),Radionuclide_specific,9,FALSE)</f>
        <v>4.9834868438952507E-11</v>
      </c>
      <c r="I155" s="47">
        <f>'Intermediate calcs'!$P20*VLOOKUP($B$139,Other_regional_data,7,FALSE)*Other_Fed_molluscs*Other_L_regnl*VLOOKUP(IF(ISBLANK($A155),$B155,$A155),Radionuclide_specific,9,FALSE)</f>
        <v>4.9052990718274616E-11</v>
      </c>
      <c r="J155" s="48">
        <f t="shared" si="27"/>
        <v>1.9882129478254028E-9</v>
      </c>
    </row>
    <row r="156" spans="1:10">
      <c r="A156" s="4"/>
      <c r="B156" s="4" t="s">
        <v>68</v>
      </c>
      <c r="C156" s="47">
        <f>'Intermediate calcs'!$K21*VLOOKUP($B$139,Other_regional_data,5,FALSE)*Other_Fed_fish*Other_A_local*VLOOKUP(IF(ISBLANK($A156),$B156,$A156),Radionuclide_specific,9,FALSE)</f>
        <v>0</v>
      </c>
      <c r="D156" s="48">
        <f>'Intermediate calcs'!$M21*VLOOKUP($B$139,Other_regional_data,6,FALSE)*Other_Fed_crust*Other_L_local*VLOOKUP(IF(ISBLANK($A156),$B156,$A156),Radionuclide_specific,9,FALSE)</f>
        <v>0</v>
      </c>
      <c r="E156" s="47">
        <f>'Intermediate calcs'!$O21*VLOOKUP($B$139,Other_regional_data,7,FALSE)*Other_Fed_molluscs*Other_L_local*VLOOKUP(IF(ISBLANK($A156),$B156,$A156),Radionuclide_specific,9,FALSE)</f>
        <v>0</v>
      </c>
      <c r="F156" s="48">
        <f t="shared" si="26"/>
        <v>0</v>
      </c>
      <c r="G156" s="47">
        <f>'Intermediate calcs'!$L21*VLOOKUP($B$139,Other_regional_data,5,FALSE)*Other_Fed_fish*Other_A_regnl*VLOOKUP(IF(ISBLANK($A156),$B156,$A156),Radionuclide_specific,9,FALSE)</f>
        <v>0</v>
      </c>
      <c r="H156" s="48">
        <f>'Intermediate calcs'!$N21*VLOOKUP($B$139,Other_regional_data,6,FALSE)*Other_Fed_crust*Other_L_regnl*VLOOKUP(IF(ISBLANK($A156),$B156,$A156),Radionuclide_specific,9,FALSE)</f>
        <v>0</v>
      </c>
      <c r="I156" s="47">
        <f>'Intermediate calcs'!$P21*VLOOKUP($B$139,Other_regional_data,7,FALSE)*Other_Fed_molluscs*Other_L_regnl*VLOOKUP(IF(ISBLANK($A156),$B156,$A156),Radionuclide_specific,9,FALSE)</f>
        <v>0</v>
      </c>
      <c r="J156" s="48">
        <f t="shared" si="27"/>
        <v>0</v>
      </c>
    </row>
    <row r="157" spans="1:10">
      <c r="A157" s="4" t="s">
        <v>22</v>
      </c>
      <c r="B157" s="4"/>
      <c r="C157" s="47">
        <f>'Intermediate calcs'!$K22*VLOOKUP($B$139,Other_regional_data,5,FALSE)*Other_Fed_fish*Other_A_local*VLOOKUP(IF(ISBLANK($A157),$B157,$A157),Radionuclide_specific,9,FALSE)</f>
        <v>1.0241670897968458E-6</v>
      </c>
      <c r="D157" s="48">
        <f>'Intermediate calcs'!$M22*VLOOKUP($B$139,Other_regional_data,6,FALSE)*Other_Fed_crust*Other_L_local*VLOOKUP(IF(ISBLANK($A157),$B157,$A157),Radionuclide_specific,9,FALSE)</f>
        <v>2.4313078377611735E-3</v>
      </c>
      <c r="E157" s="47">
        <f>'Intermediate calcs'!$O22*VLOOKUP($B$139,Other_regional_data,7,FALSE)*Other_Fed_molluscs*Other_L_local*VLOOKUP(IF(ISBLANK($A157),$B157,$A157),Radionuclide_specific,9,FALSE)</f>
        <v>1.1079454388917332E-3</v>
      </c>
      <c r="F157" s="48">
        <f t="shared" si="26"/>
        <v>3.5402774437427037E-3</v>
      </c>
      <c r="G157" s="47">
        <f>'Intermediate calcs'!$L22*VLOOKUP($B$139,Other_regional_data,5,FALSE)*Other_Fed_fish*Other_A_regnl*VLOOKUP(IF(ISBLANK($A157),$B157,$A157),Radionuclide_specific,9,FALSE)</f>
        <v>1.8948074092585194E-7</v>
      </c>
      <c r="H157" s="48">
        <f>'Intermediate calcs'!$N22*VLOOKUP($B$139,Other_regional_data,6,FALSE)*Other_Fed_crust*Other_L_regnl*VLOOKUP(IF(ISBLANK($A157),$B157,$A157),Radionuclide_specific,9,FALSE)</f>
        <v>4.4981528415368257E-6</v>
      </c>
      <c r="I157" s="47">
        <f>'Intermediate calcs'!$P22*VLOOKUP($B$139,Other_regional_data,7,FALSE)*Other_Fed_molluscs*Other_L_regnl*VLOOKUP(IF(ISBLANK($A157),$B157,$A157),Radionuclide_specific,9,FALSE)</f>
        <v>2.0498053956046037E-6</v>
      </c>
      <c r="J157" s="48">
        <f t="shared" si="27"/>
        <v>6.7374389780672805E-6</v>
      </c>
    </row>
    <row r="158" spans="1:10">
      <c r="A158" s="4"/>
      <c r="B158" s="4" t="s">
        <v>23</v>
      </c>
      <c r="C158" s="47">
        <f>'Intermediate calcs'!$K23*VLOOKUP($B$139,Other_regional_data,5,FALSE)*Other_Fed_fish*Other_A_local*VLOOKUP(IF(ISBLANK($A158),$B158,$A158),Radionuclide_specific,9,FALSE)</f>
        <v>1.9295901691824632E-10</v>
      </c>
      <c r="D158" s="48">
        <f>'Intermediate calcs'!$M23*VLOOKUP($B$139,Other_regional_data,6,FALSE)*Other_Fed_crust*Other_L_local*VLOOKUP(IF(ISBLANK($A158),$B158,$A158),Radionuclide_specific,9,FALSE)</f>
        <v>5.0896943463599457E-8</v>
      </c>
      <c r="E158" s="47">
        <f>'Intermediate calcs'!$O23*VLOOKUP($B$139,Other_regional_data,7,FALSE)*Other_Fed_molluscs*Other_L_local*VLOOKUP(IF(ISBLANK($A158),$B158,$A158),Radionuclide_specific,9,FALSE)</f>
        <v>4.1748668711862436E-8</v>
      </c>
      <c r="F158" s="48">
        <f t="shared" si="26"/>
        <v>9.2838571192380142E-8</v>
      </c>
      <c r="G158" s="47">
        <f>'Intermediate calcs'!$L23*VLOOKUP($B$139,Other_regional_data,5,FALSE)*Other_Fed_fish*Other_A_regnl*VLOOKUP(IF(ISBLANK($A158),$B158,$A158),Radionuclide_specific,9,FALSE)</f>
        <v>3.5699270029508346E-11</v>
      </c>
      <c r="H158" s="48">
        <f>'Intermediate calcs'!$N23*VLOOKUP($B$139,Other_regional_data,6,FALSE)*Other_Fed_crust*Other_L_regnl*VLOOKUP(IF(ISBLANK($A158),$B158,$A158),Radionuclide_specific,9,FALSE)</f>
        <v>9.4164230177099421E-11</v>
      </c>
      <c r="I158" s="47">
        <f>'Intermediate calcs'!$P23*VLOOKUP($B$139,Other_regional_data,7,FALSE)*Other_Fed_molluscs*Other_L_regnl*VLOOKUP(IF(ISBLANK($A158),$B158,$A158),Radionuclide_specific,9,FALSE)</f>
        <v>7.7239043892347394E-11</v>
      </c>
      <c r="J158" s="48">
        <f t="shared" si="27"/>
        <v>2.0710254409895516E-10</v>
      </c>
    </row>
    <row r="159" spans="1:10">
      <c r="A159" s="4"/>
      <c r="B159" s="4" t="s">
        <v>19</v>
      </c>
      <c r="C159" s="47">
        <f>'Intermediate calcs'!$K24*VLOOKUP($B$139,Other_regional_data,5,FALSE)*Other_Fed_fish*Other_A_local*VLOOKUP(IF(ISBLANK($A159),$B159,$A159),Radionuclide_specific,9,FALSE)</f>
        <v>1.7811601561684275E-5</v>
      </c>
      <c r="D159" s="48">
        <f>'Intermediate calcs'!$M24*VLOOKUP($B$139,Other_regional_data,6,FALSE)*Other_Fed_crust*Other_L_local*VLOOKUP(IF(ISBLANK($A159),$B159,$A159),Radionuclide_specific,9,FALSE)</f>
        <v>9.3963587932798973E-4</v>
      </c>
      <c r="E159" s="47">
        <f>'Intermediate calcs'!$O24*VLOOKUP($B$139,Other_regional_data,7,FALSE)*Other_Fed_molluscs*Other_L_local*VLOOKUP(IF(ISBLANK($A159),$B159,$A159),Radionuclide_specific,9,FALSE)</f>
        <v>7.7074465314207544E-4</v>
      </c>
      <c r="F159" s="48">
        <f t="shared" si="26"/>
        <v>1.7281921340317496E-3</v>
      </c>
      <c r="G159" s="47">
        <f>'Intermediate calcs'!$L24*VLOOKUP($B$139,Other_regional_data,5,FALSE)*Other_Fed_fish*Other_A_regnl*VLOOKUP(IF(ISBLANK($A159),$B159,$A159),Radionuclide_specific,9,FALSE)</f>
        <v>3.295317233493078E-6</v>
      </c>
      <c r="H159" s="48">
        <f>'Intermediate calcs'!$N24*VLOOKUP($B$139,Other_regional_data,6,FALSE)*Other_Fed_crust*Other_L_regnl*VLOOKUP(IF(ISBLANK($A159),$B159,$A159),Radionuclide_specific,9,FALSE)</f>
        <v>1.7384165571156814E-6</v>
      </c>
      <c r="I159" s="47">
        <f>'Intermediate calcs'!$P24*VLOOKUP($B$139,Other_regional_data,7,FALSE)*Other_Fed_molluscs*Other_L_regnl*VLOOKUP(IF(ISBLANK($A159),$B159,$A159),Radionuclide_specific,9,FALSE)</f>
        <v>1.4259515795510286E-6</v>
      </c>
      <c r="J159" s="48">
        <f t="shared" si="27"/>
        <v>6.4596853701597888E-6</v>
      </c>
    </row>
    <row r="160" spans="1:10">
      <c r="A160" s="4" t="s">
        <v>19</v>
      </c>
      <c r="B160" s="4"/>
      <c r="C160" s="47">
        <f>'Intermediate calcs'!$K25*VLOOKUP($B$139,Other_regional_data,5,FALSE)*Other_Fed_fish*Other_A_local*VLOOKUP(IF(ISBLANK($A160),$B160,$A160),Radionuclide_specific,9,FALSE)</f>
        <v>1.6348937690775663E-5</v>
      </c>
      <c r="D160" s="48">
        <f>'Intermediate calcs'!$M25*VLOOKUP($B$139,Other_regional_data,6,FALSE)*Other_Fed_crust*Other_L_local*VLOOKUP(IF(ISBLANK($A160),$B160,$A160),Radionuclide_specific,9,FALSE)</f>
        <v>8.6247429182319214E-4</v>
      </c>
      <c r="E160" s="47">
        <f>'Intermediate calcs'!$O25*VLOOKUP($B$139,Other_regional_data,7,FALSE)*Other_Fed_molluscs*Other_L_local*VLOOKUP(IF(ISBLANK($A160),$B160,$A160),Radionuclide_specific,9,FALSE)</f>
        <v>7.0745217750799215E-4</v>
      </c>
      <c r="F160" s="48">
        <f t="shared" si="26"/>
        <v>1.5862754070219598E-3</v>
      </c>
      <c r="G160" s="47">
        <f>'Intermediate calcs'!$L25*VLOOKUP($B$139,Other_regional_data,5,FALSE)*Other_Fed_fish*Other_A_regnl*VLOOKUP(IF(ISBLANK($A160),$B160,$A160),Radionuclide_specific,9,FALSE)</f>
        <v>1.130762261033475E-6</v>
      </c>
      <c r="H160" s="48">
        <f>'Intermediate calcs'!$N25*VLOOKUP($B$139,Other_regional_data,6,FALSE)*Other_Fed_crust*Other_L_regnl*VLOOKUP(IF(ISBLANK($A160),$B160,$A160),Radionuclide_specific,9,FALSE)</f>
        <v>5.9652400587194849E-7</v>
      </c>
      <c r="I160" s="47">
        <f>'Intermediate calcs'!$P25*VLOOKUP($B$139,Other_regional_data,7,FALSE)*Other_Fed_molluscs*Other_L_regnl*VLOOKUP(IF(ISBLANK($A160),$B160,$A160),Radionuclide_specific,9,FALSE)</f>
        <v>4.8930409971734327E-7</v>
      </c>
      <c r="J160" s="48">
        <f t="shared" si="27"/>
        <v>2.2165903666227667E-6</v>
      </c>
    </row>
    <row r="161" spans="1:10">
      <c r="A161" s="4" t="s">
        <v>14</v>
      </c>
      <c r="B161" s="4"/>
      <c r="C161" s="47">
        <f>'Intermediate calcs'!$K26*VLOOKUP($B$139,Other_regional_data,5,FALSE)*Other_Fed_fish*Other_A_local*VLOOKUP(IF(ISBLANK($A161),$B161,$A161),Radionuclide_specific,9,FALSE)</f>
        <v>2.0846566836349172E-7</v>
      </c>
      <c r="D161" s="48">
        <f>'Intermediate calcs'!$M26*VLOOKUP($B$139,Other_regional_data,6,FALSE)*Other_Fed_crust*Other_L_local*VLOOKUP(IF(ISBLANK($A161),$B161,$A161),Radionuclide_specific,9,FALSE)</f>
        <v>1.0997428890605837E-6</v>
      </c>
      <c r="E161" s="47">
        <f>'Intermediate calcs'!$O26*VLOOKUP($B$139,Other_regional_data,7,FALSE)*Other_Fed_molluscs*Other_L_local*VLOOKUP(IF(ISBLANK($A161),$B161,$A161),Radionuclide_specific,9,FALSE)</f>
        <v>9.0207384607393476E-7</v>
      </c>
      <c r="F161" s="48">
        <f t="shared" si="26"/>
        <v>2.2102824034980101E-6</v>
      </c>
      <c r="G161" s="47">
        <f>'Intermediate calcs'!$L26*VLOOKUP($B$139,Other_regional_data,5,FALSE)*Other_Fed_fish*Other_A_regnl*VLOOKUP(IF(ISBLANK($A161),$B161,$A161),Radionuclide_specific,9,FALSE)</f>
        <v>4.1673214542651784E-8</v>
      </c>
      <c r="H161" s="48">
        <f>'Intermediate calcs'!$N26*VLOOKUP($B$139,Other_regional_data,6,FALSE)*Other_Fed_crust*Other_L_regnl*VLOOKUP(IF(ISBLANK($A161),$B161,$A161),Radionuclide_specific,9,FALSE)</f>
        <v>2.1984349613705274E-9</v>
      </c>
      <c r="I161" s="47">
        <f>'Intermediate calcs'!$P26*VLOOKUP($B$139,Other_regional_data,7,FALSE)*Other_Fed_molluscs*Other_L_regnl*VLOOKUP(IF(ISBLANK($A161),$B161,$A161),Radionuclide_specific,9,FALSE)</f>
        <v>1.8032857504002137E-9</v>
      </c>
      <c r="J161" s="48">
        <f t="shared" si="27"/>
        <v>4.5674935254422525E-8</v>
      </c>
    </row>
    <row r="162" spans="1:10">
      <c r="A162" s="4"/>
      <c r="B162" s="4" t="s">
        <v>24</v>
      </c>
      <c r="C162" s="47">
        <f>'Intermediate calcs'!$K27*VLOOKUP($B$139,Other_regional_data,5,FALSE)*Other_Fed_fish*Other_A_local*VLOOKUP(IF(ISBLANK($A162),$B162,$A162),Radionuclide_specific,9,FALSE)</f>
        <v>0</v>
      </c>
      <c r="D162" s="48">
        <f>'Intermediate calcs'!$M27*VLOOKUP($B$139,Other_regional_data,6,FALSE)*Other_Fed_crust*Other_L_local*VLOOKUP(IF(ISBLANK($A162),$B162,$A162),Radionuclide_specific,9,FALSE)</f>
        <v>0</v>
      </c>
      <c r="E162" s="47">
        <f>'Intermediate calcs'!$O27*VLOOKUP($B$139,Other_regional_data,7,FALSE)*Other_Fed_molluscs*Other_L_local*VLOOKUP(IF(ISBLANK($A162),$B162,$A162),Radionuclide_specific,9,FALSE)</f>
        <v>0</v>
      </c>
      <c r="F162" s="48">
        <f t="shared" si="26"/>
        <v>0</v>
      </c>
      <c r="G162" s="47">
        <f>'Intermediate calcs'!$L27*VLOOKUP($B$139,Other_regional_data,5,FALSE)*Other_Fed_fish*Other_A_regnl*VLOOKUP(IF(ISBLANK($A162),$B162,$A162),Radionuclide_specific,9,FALSE)</f>
        <v>0</v>
      </c>
      <c r="H162" s="48">
        <f>'Intermediate calcs'!$N27*VLOOKUP($B$139,Other_regional_data,6,FALSE)*Other_Fed_crust*Other_L_regnl*VLOOKUP(IF(ISBLANK($A162),$B162,$A162),Radionuclide_specific,9,FALSE)</f>
        <v>0</v>
      </c>
      <c r="I162" s="47">
        <f>'Intermediate calcs'!$P27*VLOOKUP($B$139,Other_regional_data,7,FALSE)*Other_Fed_molluscs*Other_L_regnl*VLOOKUP(IF(ISBLANK($A162),$B162,$A162),Radionuclide_specific,9,FALSE)</f>
        <v>0</v>
      </c>
      <c r="J162" s="48">
        <f t="shared" si="27"/>
        <v>0</v>
      </c>
    </row>
    <row r="163" spans="1:10">
      <c r="A163" s="4"/>
      <c r="B163" s="4" t="s">
        <v>25</v>
      </c>
      <c r="C163" s="47">
        <f>'Intermediate calcs'!$K28*VLOOKUP($B$139,Other_regional_data,5,FALSE)*Other_Fed_fish*Other_A_local*VLOOKUP(IF(ISBLANK($A163),$B163,$A163),Radionuclide_specific,9,FALSE)</f>
        <v>0</v>
      </c>
      <c r="D163" s="48">
        <f>'Intermediate calcs'!$M28*VLOOKUP($B$139,Other_regional_data,6,FALSE)*Other_Fed_crust*Other_L_local*VLOOKUP(IF(ISBLANK($A163),$B163,$A163),Radionuclide_specific,9,FALSE)</f>
        <v>0</v>
      </c>
      <c r="E163" s="47">
        <f>'Intermediate calcs'!$O28*VLOOKUP($B$139,Other_regional_data,7,FALSE)*Other_Fed_molluscs*Other_L_local*VLOOKUP(IF(ISBLANK($A163),$B163,$A163),Radionuclide_specific,9,FALSE)</f>
        <v>0</v>
      </c>
      <c r="F163" s="48">
        <f t="shared" si="26"/>
        <v>0</v>
      </c>
      <c r="G163" s="47">
        <f>'Intermediate calcs'!$L28*VLOOKUP($B$139,Other_regional_data,5,FALSE)*Other_Fed_fish*Other_A_regnl*VLOOKUP(IF(ISBLANK($A163),$B163,$A163),Radionuclide_specific,9,FALSE)</f>
        <v>0</v>
      </c>
      <c r="H163" s="48">
        <f>'Intermediate calcs'!$N28*VLOOKUP($B$139,Other_regional_data,6,FALSE)*Other_Fed_crust*Other_L_regnl*VLOOKUP(IF(ISBLANK($A163),$B163,$A163),Radionuclide_specific,9,FALSE)</f>
        <v>0</v>
      </c>
      <c r="I163" s="47">
        <f>'Intermediate calcs'!$P28*VLOOKUP($B$139,Other_regional_data,7,FALSE)*Other_Fed_molluscs*Other_L_regnl*VLOOKUP(IF(ISBLANK($A163),$B163,$A163),Radionuclide_specific,9,FALSE)</f>
        <v>0</v>
      </c>
      <c r="J163" s="48">
        <f t="shared" si="27"/>
        <v>0</v>
      </c>
    </row>
    <row r="164" spans="1:10">
      <c r="A164" s="4"/>
      <c r="B164" s="4" t="s">
        <v>26</v>
      </c>
      <c r="C164" s="47">
        <f>'Intermediate calcs'!$K29*VLOOKUP($B$139,Other_regional_data,5,FALSE)*Other_Fed_fish*Other_A_local*VLOOKUP(IF(ISBLANK($A164),$B164,$A164),Radionuclide_specific,9,FALSE)</f>
        <v>2.0846566836349171E-10</v>
      </c>
      <c r="D164" s="48">
        <f>'Intermediate calcs'!$M29*VLOOKUP($B$139,Other_regional_data,6,FALSE)*Other_Fed_crust*Other_L_local*VLOOKUP(IF(ISBLANK($A164),$B164,$A164),Radionuclide_specific,9,FALSE)</f>
        <v>4.9488430007726256E-7</v>
      </c>
      <c r="E164" s="47">
        <f>'Intermediate calcs'!$O29*VLOOKUP($B$139,Other_regional_data,7,FALSE)*Other_Fed_molluscs*Other_L_local*VLOOKUP(IF(ISBLANK($A164),$B164,$A164),Radionuclide_specific,9,FALSE)</f>
        <v>2.2551846151848372E-7</v>
      </c>
      <c r="F164" s="48">
        <f t="shared" si="26"/>
        <v>7.2061122726410985E-7</v>
      </c>
      <c r="G164" s="47">
        <f>'Intermediate calcs'!$L29*VLOOKUP($B$139,Other_regional_data,5,FALSE)*Other_Fed_fish*Other_A_regnl*VLOOKUP(IF(ISBLANK($A164),$B164,$A164),Radionuclide_specific,9,FALSE)</f>
        <v>4.1673214542651786E-11</v>
      </c>
      <c r="H164" s="48">
        <f>'Intermediate calcs'!$N29*VLOOKUP($B$139,Other_regional_data,6,FALSE)*Other_Fed_crust*Other_L_regnl*VLOOKUP(IF(ISBLANK($A164),$B164,$A164),Radionuclide_specific,9,FALSE)</f>
        <v>9.8929573261673716E-10</v>
      </c>
      <c r="I164" s="47">
        <f>'Intermediate calcs'!$P29*VLOOKUP($B$139,Other_regional_data,7,FALSE)*Other_Fed_molluscs*Other_L_regnl*VLOOKUP(IF(ISBLANK($A164),$B164,$A164),Radionuclide_specific,9,FALSE)</f>
        <v>4.5082143760005354E-10</v>
      </c>
      <c r="J164" s="48">
        <f t="shared" si="27"/>
        <v>1.4817903847594423E-9</v>
      </c>
    </row>
    <row r="165" spans="1:10">
      <c r="A165" s="4"/>
      <c r="B165" s="4" t="s">
        <v>27</v>
      </c>
      <c r="C165" s="47">
        <f>'Intermediate calcs'!$K30*VLOOKUP($B$139,Other_regional_data,5,FALSE)*Other_Fed_fish*Other_A_local*VLOOKUP(IF(ISBLANK($A165),$B165,$A165),Radionuclide_specific,9,FALSE)</f>
        <v>1.6379445371417206E-11</v>
      </c>
      <c r="D165" s="48">
        <f>'Intermediate calcs'!$M30*VLOOKUP($B$139,Other_regional_data,6,FALSE)*Other_Fed_crust*Other_L_local*VLOOKUP(IF(ISBLANK($A165),$B165,$A165),Radionuclide_specific,9,FALSE)</f>
        <v>4.3204184927380071E-9</v>
      </c>
      <c r="E165" s="47">
        <f>'Intermediate calcs'!$O30*VLOOKUP($B$139,Other_regional_data,7,FALSE)*Other_Fed_molluscs*Other_L_local*VLOOKUP(IF(ISBLANK($A165),$B165,$A165),Radionuclide_specific,9,FALSE)</f>
        <v>3.543861538147601E-9</v>
      </c>
      <c r="F165" s="48">
        <f t="shared" si="26"/>
        <v>7.8806594762570265E-9</v>
      </c>
      <c r="G165" s="47">
        <f>'Intermediate calcs'!$L30*VLOOKUP($B$139,Other_regional_data,5,FALSE)*Other_Fed_fish*Other_A_regnl*VLOOKUP(IF(ISBLANK($A165),$B165,$A165),Radionuclide_specific,9,FALSE)</f>
        <v>3.274323999779783E-12</v>
      </c>
      <c r="H165" s="48">
        <f>'Intermediate calcs'!$N30*VLOOKUP($B$139,Other_regional_data,6,FALSE)*Other_Fed_crust*Other_L_regnl*VLOOKUP(IF(ISBLANK($A165),$B165,$A165),Radionuclide_specific,9,FALSE)</f>
        <v>8.6367087768127836E-12</v>
      </c>
      <c r="I165" s="47">
        <f>'Intermediate calcs'!$P30*VLOOKUP($B$139,Other_regional_data,7,FALSE)*Other_Fed_molluscs*Other_L_regnl*VLOOKUP(IF(ISBLANK($A165),$B165,$A165),Radionuclide_specific,9,FALSE)</f>
        <v>7.0843368765722675E-12</v>
      </c>
      <c r="J165" s="48">
        <f t="shared" si="27"/>
        <v>1.8995369653164835E-11</v>
      </c>
    </row>
    <row r="166" spans="1:10">
      <c r="A166" s="4"/>
      <c r="B166" s="4" t="s">
        <v>28</v>
      </c>
      <c r="C166" s="47">
        <f>'Intermediate calcs'!$K31*VLOOKUP($B$139,Other_regional_data,5,FALSE)*Other_Fed_fish*Other_A_local*VLOOKUP(IF(ISBLANK($A166),$B166,$A166),Radionuclide_specific,9,FALSE)</f>
        <v>0</v>
      </c>
      <c r="D166" s="48">
        <f>'Intermediate calcs'!$M31*VLOOKUP($B$139,Other_regional_data,6,FALSE)*Other_Fed_crust*Other_L_local*VLOOKUP(IF(ISBLANK($A166),$B166,$A166),Radionuclide_specific,9,FALSE)</f>
        <v>0</v>
      </c>
      <c r="E166" s="47">
        <f>'Intermediate calcs'!$O31*VLOOKUP($B$139,Other_regional_data,7,FALSE)*Other_Fed_molluscs*Other_L_local*VLOOKUP(IF(ISBLANK($A166),$B166,$A166),Radionuclide_specific,9,FALSE)</f>
        <v>0</v>
      </c>
      <c r="F166" s="48">
        <f t="shared" si="26"/>
        <v>0</v>
      </c>
      <c r="G166" s="47">
        <f>'Intermediate calcs'!$L31*VLOOKUP($B$139,Other_regional_data,5,FALSE)*Other_Fed_fish*Other_A_regnl*VLOOKUP(IF(ISBLANK($A166),$B166,$A166),Radionuclide_specific,9,FALSE)</f>
        <v>0</v>
      </c>
      <c r="H166" s="48">
        <f>'Intermediate calcs'!$N31*VLOOKUP($B$139,Other_regional_data,6,FALSE)*Other_Fed_crust*Other_L_regnl*VLOOKUP(IF(ISBLANK($A166),$B166,$A166),Radionuclide_specific,9,FALSE)</f>
        <v>0</v>
      </c>
      <c r="I166" s="47">
        <f>'Intermediate calcs'!$P31*VLOOKUP($B$139,Other_regional_data,7,FALSE)*Other_Fed_molluscs*Other_L_regnl*VLOOKUP(IF(ISBLANK($A166),$B166,$A166),Radionuclide_specific,9,FALSE)</f>
        <v>0</v>
      </c>
      <c r="J166" s="48">
        <f t="shared" si="27"/>
        <v>0</v>
      </c>
    </row>
    <row r="167" spans="1:10">
      <c r="A167" s="4"/>
      <c r="B167" s="4" t="s">
        <v>22</v>
      </c>
      <c r="C167" s="47">
        <f>'Intermediate calcs'!$K32*VLOOKUP($B$139,Other_regional_data,5,FALSE)*Other_Fed_fish*Other_A_local*VLOOKUP(IF(ISBLANK($A167),$B167,$A167),Radionuclide_specific,9,FALSE)</f>
        <v>1.0274379369343517E-6</v>
      </c>
      <c r="D167" s="48">
        <f>'Intermediate calcs'!$M32*VLOOKUP($B$139,Other_regional_data,6,FALSE)*Other_Fed_crust*Other_L_local*VLOOKUP(IF(ISBLANK($A167),$B167,$A167),Radionuclide_specific,9,FALSE)</f>
        <v>2.4390726218093653E-3</v>
      </c>
      <c r="E167" s="47">
        <f>'Intermediate calcs'!$O32*VLOOKUP($B$139,Other_regional_data,7,FALSE)*Other_Fed_molluscs*Other_L_local*VLOOKUP(IF(ISBLANK($A167),$B167,$A167),Radionuclide_specific,9,FALSE)</f>
        <v>1.1114838460553839E-3</v>
      </c>
      <c r="F167" s="48">
        <f t="shared" si="26"/>
        <v>3.5515839058016833E-3</v>
      </c>
      <c r="G167" s="47">
        <f>'Intermediate calcs'!$L32*VLOOKUP($B$139,Other_regional_data,5,FALSE)*Other_Fed_fish*Other_A_regnl*VLOOKUP(IF(ISBLANK($A167),$B167,$A167),Radionuclide_specific,9,FALSE)</f>
        <v>2.053894145316409E-7</v>
      </c>
      <c r="H167" s="48">
        <f>'Intermediate calcs'!$N32*VLOOKUP($B$139,Other_regional_data,6,FALSE)*Other_Fed_crust*Other_L_regnl*VLOOKUP(IF(ISBLANK($A167),$B167,$A167),Radionuclide_specific,9,FALSE)</f>
        <v>4.8758146821824904E-6</v>
      </c>
      <c r="I167" s="47">
        <f>'Intermediate calcs'!$P32*VLOOKUP($B$139,Other_regional_data,7,FALSE)*Other_Fed_molluscs*Other_L_regnl*VLOOKUP(IF(ISBLANK($A167),$B167,$A167),Radionuclide_specific,9,FALSE)</f>
        <v>2.2219056567431207E-6</v>
      </c>
      <c r="J167" s="48">
        <f t="shared" si="27"/>
        <v>7.3031097534572518E-6</v>
      </c>
    </row>
    <row r="168" spans="1:10">
      <c r="A168" s="4"/>
      <c r="B168" s="4" t="s">
        <v>23</v>
      </c>
      <c r="C168" s="47">
        <f>'Intermediate calcs'!$K33*VLOOKUP($B$139,Other_regional_data,5,FALSE)*Other_Fed_fish*Other_A_local*VLOOKUP(IF(ISBLANK($A168),$B168,$A168),Radionuclide_specific,9,FALSE)</f>
        <v>1.9357526348038517E-10</v>
      </c>
      <c r="D168" s="48">
        <f>'Intermediate calcs'!$M33*VLOOKUP($B$139,Other_regional_data,6,FALSE)*Other_Fed_crust*Other_L_local*VLOOKUP(IF(ISBLANK($A168),$B168,$A168),Radionuclide_specific,9,FALSE)</f>
        <v>5.1059491277812813E-8</v>
      </c>
      <c r="E168" s="47">
        <f>'Intermediate calcs'!$O33*VLOOKUP($B$139,Other_regional_data,7,FALSE)*Other_Fed_molluscs*Other_L_local*VLOOKUP(IF(ISBLANK($A168),$B168,$A168),Radionuclide_specific,9,FALSE)</f>
        <v>4.1881999996289834E-8</v>
      </c>
      <c r="F168" s="48">
        <f t="shared" si="26"/>
        <v>9.3135066537583033E-8</v>
      </c>
      <c r="G168" s="47">
        <f>'Intermediate calcs'!$L33*VLOOKUP($B$139,Other_regional_data,5,FALSE)*Other_Fed_fish*Other_A_regnl*VLOOKUP(IF(ISBLANK($A168),$B168,$A168),Radionuclide_specific,9,FALSE)</f>
        <v>3.8696556361033805E-11</v>
      </c>
      <c r="H168" s="48">
        <f>'Intermediate calcs'!$N33*VLOOKUP($B$139,Other_regional_data,6,FALSE)*Other_Fed_crust*Other_L_regnl*VLOOKUP(IF(ISBLANK($A168),$B168,$A168),Radionuclide_specific,9,FALSE)</f>
        <v>1.0207019463506017E-10</v>
      </c>
      <c r="I168" s="47">
        <f>'Intermediate calcs'!$P33*VLOOKUP($B$139,Other_regional_data,7,FALSE)*Other_Fed_molluscs*Other_L_regnl*VLOOKUP(IF(ISBLANK($A168),$B168,$A168),Radionuclide_specific,9,FALSE)</f>
        <v>8.3723981268581345E-11</v>
      </c>
      <c r="J168" s="48">
        <f t="shared" si="27"/>
        <v>2.2449073226467531E-10</v>
      </c>
    </row>
    <row r="169" spans="1:10">
      <c r="A169" s="4"/>
      <c r="B169" s="4" t="s">
        <v>19</v>
      </c>
      <c r="C169" s="47">
        <f>'Intermediate calcs'!$K34*VLOOKUP($B$139,Other_regional_data,5,FALSE)*Other_Fed_fish*Other_A_local*VLOOKUP(IF(ISBLANK($A169),$B169,$A169),Radionuclide_specific,9,FALSE)</f>
        <v>1.7868485859727859E-5</v>
      </c>
      <c r="D169" s="48">
        <f>'Intermediate calcs'!$M34*VLOOKUP($B$139,Other_regional_data,6,FALSE)*Other_Fed_crust*Other_L_local*VLOOKUP(IF(ISBLANK($A169),$B169,$A169),Radionuclide_specific,9,FALSE)</f>
        <v>9.4263676205192856E-4</v>
      </c>
      <c r="E169" s="47">
        <f>'Intermediate calcs'!$O34*VLOOKUP($B$139,Other_regional_data,7,FALSE)*Other_Fed_molluscs*Other_L_local*VLOOKUP(IF(ISBLANK($A169),$B169,$A169),Radionuclide_specific,9,FALSE)</f>
        <v>7.7320615377765817E-4</v>
      </c>
      <c r="F169" s="48">
        <f t="shared" si="26"/>
        <v>1.7337114016893146E-3</v>
      </c>
      <c r="G169" s="47">
        <f>'Intermediate calcs'!$L34*VLOOKUP($B$139,Other_regional_data,5,FALSE)*Other_Fed_fish*Other_A_regnl*VLOOKUP(IF(ISBLANK($A169),$B169,$A169),Radionuclide_specific,9,FALSE)</f>
        <v>3.571989817941581E-6</v>
      </c>
      <c r="H169" s="48">
        <f>'Intermediate calcs'!$N34*VLOOKUP($B$139,Other_regional_data,6,FALSE)*Other_Fed_crust*Other_L_regnl*VLOOKUP(IF(ISBLANK($A169),$B169,$A169),Radionuclide_specific,9,FALSE)</f>
        <v>1.8843728240318804E-6</v>
      </c>
      <c r="I169" s="47">
        <f>'Intermediate calcs'!$P34*VLOOKUP($B$139,Other_regional_data,7,FALSE)*Other_Fed_molluscs*Other_L_regnl*VLOOKUP(IF(ISBLANK($A169),$B169,$A169),Radionuclide_specific,9,FALSE)</f>
        <v>1.5456735003430404E-6</v>
      </c>
      <c r="J169" s="48">
        <f t="shared" si="27"/>
        <v>7.0020361423165016E-6</v>
      </c>
    </row>
    <row r="170" spans="1:10">
      <c r="A170" s="4" t="s">
        <v>133</v>
      </c>
      <c r="B170" s="4"/>
      <c r="C170" s="47">
        <f>'Intermediate calcs'!$K35*VLOOKUP($B$139,Other_regional_data,5,FALSE)*Other_Fed_fish*Other_A_local*VLOOKUP(IF(ISBLANK($A170),$B170,$A170),Radionuclide_specific,9,FALSE)</f>
        <v>9.3644847284997661E-7</v>
      </c>
      <c r="D170" s="48">
        <f>'Intermediate calcs'!$M35*VLOOKUP($B$139,Other_regional_data,6,FALSE)*Other_Fed_crust*Other_L_local*VLOOKUP(IF(ISBLANK($A170),$B170,$A170),Radionuclide_specific,9,FALSE)</f>
        <v>8.2335903482574061E-6</v>
      </c>
      <c r="E170" s="47">
        <f>'Intermediate calcs'!$O35*VLOOKUP($B$139,Other_regional_data,7,FALSE)*Other_Fed_molluscs*Other_L_local*VLOOKUP(IF(ISBLANK($A170),$B170,$A170),Radionuclide_specific,9,FALSE)</f>
        <v>6.7536754148001804E-6</v>
      </c>
      <c r="F170" s="48">
        <f t="shared" si="26"/>
        <v>1.5923714235907563E-5</v>
      </c>
      <c r="G170" s="47">
        <f>'Intermediate calcs'!$L35*VLOOKUP($B$139,Other_regional_data,5,FALSE)*Other_Fed_fish*Other_A_regnl*VLOOKUP(IF(ISBLANK($A170),$B170,$A170),Radionuclide_specific,9,FALSE)</f>
        <v>1.8124651258542673E-7</v>
      </c>
      <c r="H170" s="48">
        <f>'Intermediate calcs'!$N35*VLOOKUP($B$139,Other_regional_data,6,FALSE)*Other_Fed_crust*Other_L_regnl*VLOOKUP(IF(ISBLANK($A170),$B170,$A170),Radionuclide_specific,9,FALSE)</f>
        <v>1.5935842493682602E-8</v>
      </c>
      <c r="I170" s="47">
        <f>'Intermediate calcs'!$P35*VLOOKUP($B$139,Other_regional_data,7,FALSE)*Other_Fed_molluscs*Other_L_regnl*VLOOKUP(IF(ISBLANK($A170),$B170,$A170),Radionuclide_specific,9,FALSE)</f>
        <v>1.3071515962230324E-8</v>
      </c>
      <c r="J170" s="48">
        <f t="shared" si="27"/>
        <v>2.1025387104133963E-7</v>
      </c>
    </row>
    <row r="171" spans="1:10">
      <c r="A171" s="4" t="s">
        <v>20</v>
      </c>
      <c r="B171" s="4"/>
      <c r="C171" s="47">
        <f>'Intermediate calcs'!$K36*VLOOKUP($B$139,Other_regional_data,5,FALSE)*Other_Fed_fish*Other_A_local*VLOOKUP(IF(ISBLANK($A171),$B171,$A171),Radionuclide_specific,9,FALSE)</f>
        <v>1.0256345021742635E-6</v>
      </c>
      <c r="D171" s="48">
        <f>'Intermediate calcs'!$M36*VLOOKUP($B$139,Other_regional_data,6,FALSE)*Other_Fed_crust*Other_L_local*VLOOKUP(IF(ISBLANK($A171),$B171,$A171),Radionuclide_specific,9,FALSE)</f>
        <v>9.0177458587138702E-6</v>
      </c>
      <c r="E171" s="47">
        <f>'Intermediate calcs'!$O36*VLOOKUP($B$139,Other_regional_data,7,FALSE)*Other_Fed_molluscs*Other_L_local*VLOOKUP(IF(ISBLANK($A171),$B171,$A171),Radionuclide_specific,9,FALSE)</f>
        <v>7.39688591815863E-6</v>
      </c>
      <c r="F171" s="48">
        <f t="shared" si="26"/>
        <v>1.7440266279046761E-5</v>
      </c>
      <c r="G171" s="47">
        <f>'Intermediate calcs'!$L36*VLOOKUP($B$139,Other_regional_data,5,FALSE)*Other_Fed_fish*Other_A_regnl*VLOOKUP(IF(ISBLANK($A171),$B171,$A171),Radionuclide_specific,9,FALSE)</f>
        <v>1.9850990363681497E-7</v>
      </c>
      <c r="H171" s="48">
        <f>'Intermediate calcs'!$N36*VLOOKUP($B$139,Other_regional_data,6,FALSE)*Other_Fed_crust*Other_L_regnl*VLOOKUP(IF(ISBLANK($A171),$B171,$A171),Radionuclide_specific,9,FALSE)</f>
        <v>1.7453701661163729E-8</v>
      </c>
      <c r="I171" s="47">
        <f>'Intermediate calcs'!$P36*VLOOKUP($B$139,Other_regional_data,7,FALSE)*Other_Fed_molluscs*Other_L_regnl*VLOOKUP(IF(ISBLANK($A171),$B171,$A171),Radionuclide_specific,9,FALSE)</f>
        <v>1.4316553389276464E-8</v>
      </c>
      <c r="J171" s="48">
        <f t="shared" si="27"/>
        <v>2.3028015868725518E-7</v>
      </c>
    </row>
    <row r="172" spans="1:10">
      <c r="A172" s="4"/>
      <c r="B172" s="4" t="s">
        <v>29</v>
      </c>
      <c r="C172" s="47">
        <f>'Intermediate calcs'!$K37*VLOOKUP($B$139,Other_regional_data,5,FALSE)*Other_Fed_fish*Other_A_local*VLOOKUP(IF(ISBLANK($A172),$B172,$A172),Radionuclide_specific,9,FALSE)</f>
        <v>5.1281725108713183E-7</v>
      </c>
      <c r="D172" s="48">
        <f>'Intermediate calcs'!$M37*VLOOKUP($B$139,Other_regional_data,6,FALSE)*Other_Fed_crust*Other_L_local*VLOOKUP(IF(ISBLANK($A172),$B172,$A172),Radionuclide_specific,9,FALSE)</f>
        <v>2.7053237576141614E-6</v>
      </c>
      <c r="E172" s="47">
        <f>'Intermediate calcs'!$O37*VLOOKUP($B$139,Other_regional_data,7,FALSE)*Other_Fed_molluscs*Other_L_local*VLOOKUP(IF(ISBLANK($A172),$B172,$A172),Radionuclide_specific,9,FALSE)</f>
        <v>2.2190657754475888E-6</v>
      </c>
      <c r="F172" s="48">
        <f t="shared" si="26"/>
        <v>5.4372067841488816E-6</v>
      </c>
      <c r="G172" s="47">
        <f>'Intermediate calcs'!$L37*VLOOKUP($B$139,Other_regional_data,5,FALSE)*Other_Fed_fish*Other_A_regnl*VLOOKUP(IF(ISBLANK($A172),$B172,$A172),Radionuclide_specific,9,FALSE)</f>
        <v>9.9254951818407461E-8</v>
      </c>
      <c r="H172" s="48">
        <f>'Intermediate calcs'!$N37*VLOOKUP($B$139,Other_regional_data,6,FALSE)*Other_Fed_crust*Other_L_regnl*VLOOKUP(IF(ISBLANK($A172),$B172,$A172),Radionuclide_specific,9,FALSE)</f>
        <v>5.2361104983491181E-9</v>
      </c>
      <c r="I172" s="47">
        <f>'Intermediate calcs'!$P37*VLOOKUP($B$139,Other_regional_data,7,FALSE)*Other_Fed_molluscs*Other_L_regnl*VLOOKUP(IF(ISBLANK($A172),$B172,$A172),Radionuclide_specific,9,FALSE)</f>
        <v>4.2949660167829401E-9</v>
      </c>
      <c r="J172" s="48">
        <f t="shared" si="27"/>
        <v>1.0878602833353951E-7</v>
      </c>
    </row>
    <row r="173" spans="1:10">
      <c r="A173" s="4"/>
      <c r="B173" s="4" t="s">
        <v>69</v>
      </c>
      <c r="C173" s="47">
        <f>'Intermediate calcs'!$K38*VLOOKUP($B$139,Other_regional_data,5,FALSE)*Other_Fed_fish*Other_A_local*VLOOKUP(IF(ISBLANK($A173),$B173,$A173),Radionuclide_specific,9,FALSE)</f>
        <v>1.5979088258512079E-10</v>
      </c>
      <c r="D173" s="48">
        <f>'Intermediate calcs'!$M38*VLOOKUP($B$139,Other_regional_data,6,FALSE)*Other_Fed_crust*Other_L_local*VLOOKUP(IF(ISBLANK($A173),$B173,$A173),Radionuclide_specific,9,FALSE)</f>
        <v>1.6859263996725934E-8</v>
      </c>
      <c r="E173" s="47">
        <f>'Intermediate calcs'!$O38*VLOOKUP($B$139,Other_regional_data,7,FALSE)*Other_Fed_molluscs*Other_L_local*VLOOKUP(IF(ISBLANK($A173),$B173,$A173),Radionuclide_specific,9,FALSE)</f>
        <v>1.3828960629600918E-8</v>
      </c>
      <c r="F173" s="48">
        <f t="shared" si="26"/>
        <v>3.0848015508911974E-8</v>
      </c>
      <c r="G173" s="47">
        <f>'Intermediate calcs'!$L38*VLOOKUP($B$139,Other_regional_data,5,FALSE)*Other_Fed_fish*Other_A_regnl*VLOOKUP(IF(ISBLANK($A173),$B173,$A173),Radionuclide_specific,9,FALSE)</f>
        <v>3.0927267595590736E-11</v>
      </c>
      <c r="H173" s="48">
        <f>'Intermediate calcs'!$N38*VLOOKUP($B$139,Other_regional_data,6,FALSE)*Other_Fed_crust*Other_L_regnl*VLOOKUP(IF(ISBLANK($A173),$B173,$A173),Radionuclide_specific,9,FALSE)</f>
        <v>3.2630833540436544E-11</v>
      </c>
      <c r="I173" s="47">
        <f>'Intermediate calcs'!$P38*VLOOKUP($B$139,Other_regional_data,7,FALSE)*Other_Fed_molluscs*Other_L_regnl*VLOOKUP(IF(ISBLANK($A173),$B173,$A173),Radionuclide_specific,9,FALSE)</f>
        <v>2.6765730249516869E-11</v>
      </c>
      <c r="J173" s="48">
        <f t="shared" si="27"/>
        <v>9.0323831385544152E-11</v>
      </c>
    </row>
    <row r="174" spans="1:10">
      <c r="A174" s="4"/>
      <c r="B174" s="4" t="s">
        <v>70</v>
      </c>
      <c r="C174" s="47">
        <f>'Intermediate calcs'!$K39*VLOOKUP($B$139,Other_regional_data,5,FALSE)*Other_Fed_fish*Other_A_local*VLOOKUP(IF(ISBLANK($A174),$B174,$A174),Radionuclide_specific,9,FALSE)</f>
        <v>3.2106819198498677E-7</v>
      </c>
      <c r="D174" s="48">
        <f>'Intermediate calcs'!$M39*VLOOKUP($B$139,Other_regional_data,6,FALSE)*Other_Fed_crust*Other_L_local*VLOOKUP(IF(ISBLANK($A174),$B174,$A174),Radionuclide_specific,9,FALSE)</f>
        <v>2.8229465296843419E-6</v>
      </c>
      <c r="E174" s="47">
        <f>'Intermediate calcs'!$O39*VLOOKUP($B$139,Other_regional_data,7,FALSE)*Other_Fed_molluscs*Other_L_local*VLOOKUP(IF(ISBLANK($A174),$B174,$A174),Radionuclide_specific,9,FALSE)</f>
        <v>2.3155468961192232E-6</v>
      </c>
      <c r="F174" s="48">
        <f t="shared" si="26"/>
        <v>5.4595616177885515E-6</v>
      </c>
      <c r="G174" s="47">
        <f>'Intermediate calcs'!$L39*VLOOKUP($B$139,Other_regional_data,5,FALSE)*Other_Fed_fish*Other_A_regnl*VLOOKUP(IF(ISBLANK($A174),$B174,$A174),Radionuclide_specific,9,FALSE)</f>
        <v>6.214223070369859E-8</v>
      </c>
      <c r="H174" s="48">
        <f>'Intermediate calcs'!$N39*VLOOKUP($B$139,Other_regional_data,6,FALSE)*Other_Fed_crust*Other_L_regnl*VLOOKUP(IF(ISBLANK($A174),$B174,$A174),Radionuclide_specific,9,FALSE)</f>
        <v>5.4637674765382111E-9</v>
      </c>
      <c r="I174" s="47">
        <f>'Intermediate calcs'!$P39*VLOOKUP($B$139,Other_regional_data,7,FALSE)*Other_Fed_molluscs*Other_L_regnl*VLOOKUP(IF(ISBLANK($A174),$B174,$A174),Radionuclide_specific,9,FALSE)</f>
        <v>4.4817036696865452E-9</v>
      </c>
      <c r="J174" s="48">
        <f t="shared" si="27"/>
        <v>7.2087701849923345E-8</v>
      </c>
    </row>
    <row r="175" spans="1:10">
      <c r="A175" s="4"/>
      <c r="B175" s="4" t="s">
        <v>71</v>
      </c>
      <c r="C175" s="47">
        <f>'Intermediate calcs'!$K40*VLOOKUP($B$139,Other_regional_data,5,FALSE)*Other_Fed_fish*Other_A_local*VLOOKUP(IF(ISBLANK($A175),$B175,$A175),Radionuclide_specific,9,FALSE)</f>
        <v>8.9185608884718577E-9</v>
      </c>
      <c r="D175" s="48">
        <f>'Intermediate calcs'!$M40*VLOOKUP($B$139,Other_regional_data,6,FALSE)*Other_Fed_crust*Other_L_local*VLOOKUP(IF(ISBLANK($A175),$B175,$A175),Radionuclide_specific,9,FALSE)</f>
        <v>2.1172098972632569E-5</v>
      </c>
      <c r="E175" s="47">
        <f>'Intermediate calcs'!$O40*VLOOKUP($B$139,Other_regional_data,7,FALSE)*Other_Fed_molluscs*Other_L_local*VLOOKUP(IF(ISBLANK($A175),$B175,$A175),Radionuclide_specific,9,FALSE)</f>
        <v>9.6481120671634306E-6</v>
      </c>
      <c r="F175" s="48">
        <f t="shared" si="26"/>
        <v>3.0829129600684472E-5</v>
      </c>
      <c r="G175" s="47">
        <f>'Intermediate calcs'!$L40*VLOOKUP($B$139,Other_regional_data,5,FALSE)*Other_Fed_fish*Other_A_regnl*VLOOKUP(IF(ISBLANK($A175),$B175,$A175),Radionuclide_specific,9,FALSE)</f>
        <v>1.7261730751027387E-9</v>
      </c>
      <c r="H175" s="48">
        <f>'Intermediate calcs'!$N40*VLOOKUP($B$139,Other_regional_data,6,FALSE)*Other_Fed_crust*Other_L_regnl*VLOOKUP(IF(ISBLANK($A175),$B175,$A175),Radionuclide_specific,9,FALSE)</f>
        <v>4.0978256074036576E-8</v>
      </c>
      <c r="I175" s="47">
        <f>'Intermediate calcs'!$P40*VLOOKUP($B$139,Other_regional_data,7,FALSE)*Other_Fed_molluscs*Other_L_regnl*VLOOKUP(IF(ISBLANK($A175),$B175,$A175),Radionuclide_specific,9,FALSE)</f>
        <v>1.8673765290360605E-8</v>
      </c>
      <c r="J175" s="48">
        <f t="shared" si="27"/>
        <v>6.1378194439499917E-8</v>
      </c>
    </row>
    <row r="176" spans="1:10">
      <c r="A176" s="4" t="s">
        <v>72</v>
      </c>
      <c r="B176" s="4"/>
      <c r="C176" s="47">
        <f>'Intermediate calcs'!$K41*VLOOKUP($B$139,Other_regional_data,5,FALSE)*Other_Fed_fish*Other_A_local*VLOOKUP(IF(ISBLANK($A176),$B176,$A176),Radionuclide_specific,9,FALSE)</f>
        <v>3.6493138447679019E-10</v>
      </c>
      <c r="D176" s="48">
        <f>'Intermediate calcs'!$M41*VLOOKUP($B$139,Other_regional_data,6,FALSE)*Other_Fed_crust*Other_L_local*VLOOKUP(IF(ISBLANK($A176),$B176,$A176),Radionuclide_specific,9,FALSE)</f>
        <v>1.9251644562096558E-8</v>
      </c>
      <c r="E176" s="47">
        <f>'Intermediate calcs'!$O41*VLOOKUP($B$139,Other_regional_data,7,FALSE)*Other_Fed_molluscs*Other_L_local*VLOOKUP(IF(ISBLANK($A176),$B176,$A176),Radionuclide_specific,9,FALSE)</f>
        <v>4.7373995938851014E-8</v>
      </c>
      <c r="F176" s="48">
        <f t="shared" si="26"/>
        <v>6.6990571885424358E-8</v>
      </c>
      <c r="G176" s="47">
        <f>'Intermediate calcs'!$L41*VLOOKUP($B$139,Other_regional_data,5,FALSE)*Other_Fed_fish*Other_A_regnl*VLOOKUP(IF(ISBLANK($A176),$B176,$A176),Radionuclide_specific,9,FALSE)</f>
        <v>7.2985704194782759E-11</v>
      </c>
      <c r="H176" s="48">
        <f>'Intermediate calcs'!$N41*VLOOKUP($B$139,Other_regional_data,6,FALSE)*Other_Fed_crust*Other_L_regnl*VLOOKUP(IF(ISBLANK($A176),$B176,$A176),Radionuclide_specific,9,FALSE)</f>
        <v>3.8502987000879392E-11</v>
      </c>
      <c r="I176" s="47">
        <f>'Intermediate calcs'!$P41*VLOOKUP($B$139,Other_regional_data,7,FALSE)*Other_Fed_molluscs*Other_L_regnl*VLOOKUP(IF(ISBLANK($A176),$B176,$A176),Radionuclide_specific,9,FALSE)</f>
        <v>9.4747248419729328E-11</v>
      </c>
      <c r="J176" s="48">
        <f t="shared" si="27"/>
        <v>2.0623593961539148E-10</v>
      </c>
    </row>
    <row r="177" spans="1:10">
      <c r="A177" s="4" t="s">
        <v>30</v>
      </c>
      <c r="B177" s="4"/>
      <c r="C177" s="47">
        <f>'Intermediate calcs'!$K42*VLOOKUP($B$139,Other_regional_data,5,FALSE)*Other_Fed_fish*Other_A_local*VLOOKUP(IF(ISBLANK($A177),$B177,$A177),Radionuclide_specific,9,FALSE)</f>
        <v>3.3514111506153743E-10</v>
      </c>
      <c r="D177" s="48">
        <f>'Intermediate calcs'!$M42*VLOOKUP($B$139,Other_regional_data,6,FALSE)*Other_Fed_crust*Other_L_local*VLOOKUP(IF(ISBLANK($A177),$B177,$A177),Radionuclide_specific,9,FALSE)</f>
        <v>1.7680084256276876E-8</v>
      </c>
      <c r="E177" s="47">
        <f>'Intermediate calcs'!$O42*VLOOKUP($B$139,Other_regional_data,7,FALSE)*Other_Fed_molluscs*Other_L_local*VLOOKUP(IF(ISBLANK($A177),$B177,$A177),Radionuclide_specific,9,FALSE)</f>
        <v>4.3506737154521321E-8</v>
      </c>
      <c r="F177" s="48">
        <f t="shared" si="26"/>
        <v>6.152196252585974E-8</v>
      </c>
      <c r="G177" s="47">
        <f>'Intermediate calcs'!$L42*VLOOKUP($B$139,Other_regional_data,5,FALSE)*Other_Fed_fish*Other_A_regnl*VLOOKUP(IF(ISBLANK($A177),$B177,$A177),Radionuclide_specific,9,FALSE)</f>
        <v>6.7027887879348853E-11</v>
      </c>
      <c r="H177" s="48">
        <f>'Intermediate calcs'!$N42*VLOOKUP($B$139,Other_regional_data,6,FALSE)*Other_Fed_crust*Other_L_regnl*VLOOKUP(IF(ISBLANK($A177),$B177,$A177),Radionuclide_specific,9,FALSE)</f>
        <v>3.5359991716014048E-11</v>
      </c>
      <c r="I177" s="47">
        <f>'Intermediate calcs'!$P42*VLOOKUP($B$139,Other_regional_data,7,FALSE)*Other_Fed_molluscs*Other_L_regnl*VLOOKUP(IF(ISBLANK($A177),$B177,$A177),Radionuclide_specific,9,FALSE)</f>
        <v>8.7013039252259463E-11</v>
      </c>
      <c r="J177" s="48">
        <f t="shared" si="27"/>
        <v>1.8940091884762238E-10</v>
      </c>
    </row>
    <row r="178" spans="1:10">
      <c r="A178" s="4"/>
      <c r="B178" s="4" t="s">
        <v>31</v>
      </c>
      <c r="C178" s="47">
        <f>'Intermediate calcs'!$K43*VLOOKUP($B$139,Other_regional_data,5,FALSE)*Other_Fed_fish*Other_A_local*VLOOKUP(IF(ISBLANK($A178),$B178,$A178),Radionuclide_specific,9,FALSE)</f>
        <v>1.5193063882789695E-8</v>
      </c>
      <c r="D178" s="48">
        <f>'Intermediate calcs'!$M43*VLOOKUP($B$139,Other_regional_data,6,FALSE)*Other_Fed_crust*Other_L_local*VLOOKUP(IF(ISBLANK($A178),$B178,$A178),Radionuclide_specific,9,FALSE)</f>
        <v>1.3358285882520308E-7</v>
      </c>
      <c r="E178" s="47">
        <f>'Intermediate calcs'!$O43*VLOOKUP($B$139,Other_regional_data,7,FALSE)*Other_Fed_molluscs*Other_L_local*VLOOKUP(IF(ISBLANK($A178),$B178,$A178),Radionuclide_specific,9,FALSE)</f>
        <v>1.0957252320397966E-7</v>
      </c>
      <c r="F178" s="48">
        <f t="shared" si="26"/>
        <v>2.5834844591197243E-7</v>
      </c>
      <c r="G178" s="47">
        <f>'Intermediate calcs'!$L43*VLOOKUP($B$139,Other_regional_data,5,FALSE)*Other_Fed_fish*Other_A_regnl*VLOOKUP(IF(ISBLANK($A178),$B178,$A178),Radionuclide_specific,9,FALSE)</f>
        <v>3.0385975838638146E-9</v>
      </c>
      <c r="H178" s="48">
        <f>'Intermediate calcs'!$N43*VLOOKUP($B$139,Other_regional_data,6,FALSE)*Other_Fed_crust*Other_L_regnl*VLOOKUP(IF(ISBLANK($A178),$B178,$A178),Radionuclide_specific,9,FALSE)</f>
        <v>2.6716438185432832E-10</v>
      </c>
      <c r="I178" s="47">
        <f>'Intermediate calcs'!$P43*VLOOKUP($B$139,Other_regional_data,7,FALSE)*Other_Fed_molluscs*Other_L_regnl*VLOOKUP(IF(ISBLANK($A178),$B178,$A178),Radionuclide_specific,9,FALSE)</f>
        <v>2.1914395070939423E-10</v>
      </c>
      <c r="J178" s="48">
        <f t="shared" si="27"/>
        <v>3.5249059164275372E-9</v>
      </c>
    </row>
    <row r="179" spans="1:10">
      <c r="A179" s="4"/>
      <c r="B179" s="4" t="s">
        <v>32</v>
      </c>
      <c r="C179" s="47">
        <f>'Intermediate calcs'!$K44*VLOOKUP($B$139,Other_regional_data,5,FALSE)*Other_Fed_fish*Other_A_local*VLOOKUP(IF(ISBLANK($A179),$B179,$A179),Radionuclide_specific,9,FALSE)</f>
        <v>0</v>
      </c>
      <c r="D179" s="48">
        <f>'Intermediate calcs'!$M44*VLOOKUP($B$139,Other_regional_data,6,FALSE)*Other_Fed_crust*Other_L_local*VLOOKUP(IF(ISBLANK($A179),$B179,$A179),Radionuclide_specific,9,FALSE)</f>
        <v>0</v>
      </c>
      <c r="E179" s="47">
        <f>'Intermediate calcs'!$O44*VLOOKUP($B$139,Other_regional_data,7,FALSE)*Other_Fed_molluscs*Other_L_local*VLOOKUP(IF(ISBLANK($A179),$B179,$A179),Radionuclide_specific,9,FALSE)</f>
        <v>0</v>
      </c>
      <c r="F179" s="48">
        <f t="shared" si="26"/>
        <v>0</v>
      </c>
      <c r="G179" s="47">
        <f>'Intermediate calcs'!$L44*VLOOKUP($B$139,Other_regional_data,5,FALSE)*Other_Fed_fish*Other_A_regnl*VLOOKUP(IF(ISBLANK($A179),$B179,$A179),Radionuclide_specific,9,FALSE)</f>
        <v>0</v>
      </c>
      <c r="H179" s="48">
        <f>'Intermediate calcs'!$N44*VLOOKUP($B$139,Other_regional_data,6,FALSE)*Other_Fed_crust*Other_L_regnl*VLOOKUP(IF(ISBLANK($A179),$B179,$A179),Radionuclide_specific,9,FALSE)</f>
        <v>0</v>
      </c>
      <c r="I179" s="47">
        <f>'Intermediate calcs'!$P44*VLOOKUP($B$139,Other_regional_data,7,FALSE)*Other_Fed_molluscs*Other_L_regnl*VLOOKUP(IF(ISBLANK($A179),$B179,$A179),Radionuclide_specific,9,FALSE)</f>
        <v>0</v>
      </c>
      <c r="J179" s="48">
        <f t="shared" si="27"/>
        <v>0</v>
      </c>
    </row>
    <row r="180" spans="1:10" s="106" customFormat="1">
      <c r="A180" s="76" t="s">
        <v>13</v>
      </c>
      <c r="B180" s="80"/>
      <c r="C180" s="77">
        <f>'Intermediate calcs'!$K45*VLOOKUP($B$139,Other_regional_data,5,FALSE)*Other_Fed_fish*Other_A_local*VLOOKUP(IF(ISBLANK($A180),$B180,$A180),Radionuclide_specific,9,FALSE)</f>
        <v>1.8582438041747333E-7</v>
      </c>
      <c r="D180" s="78">
        <f>'Intermediate calcs'!$M45*VLOOKUP($B$139,Other_regional_data,6,FALSE)*Other_Fed_crust*Other_L_local*VLOOKUP(IF(ISBLANK($A180),$B180,$A180),Radionuclide_specific,9,FALSE)</f>
        <v>1.9606014034106937E-6</v>
      </c>
      <c r="E180" s="77">
        <f>'Intermediate calcs'!$O45*VLOOKUP($B$139,Other_regional_data,7,FALSE)*Other_Fed_molluscs*Other_L_local*VLOOKUP(IF(ISBLANK($A180),$B180,$A180),Radionuclide_specific,9,FALSE)</f>
        <v>2.412301001696054E-5</v>
      </c>
      <c r="F180" s="78">
        <f t="shared" si="26"/>
        <v>2.6269435800788708E-5</v>
      </c>
      <c r="G180" s="77">
        <f>'Intermediate calcs'!$L45*VLOOKUP($B$139,Other_regional_data,5,FALSE)*Other_Fed_fish*Other_A_regnl*VLOOKUP(IF(ISBLANK($A180),$B180,$A180),Radionuclide_specific,9,FALSE)</f>
        <v>3.7127046073563157E-8</v>
      </c>
      <c r="H180" s="78">
        <f>'Intermediate calcs'!$N45*VLOOKUP($B$139,Other_regional_data,6,FALSE)*Other_Fed_crust*Other_L_regnl*VLOOKUP(IF(ISBLANK($A180),$B180,$A180),Radionuclide_specific,9,FALSE)</f>
        <v>3.917211426874572E-9</v>
      </c>
      <c r="I180" s="77">
        <f>'Intermediate calcs'!$P45*VLOOKUP($B$139,Other_regional_data,7,FALSE)*Other_Fed_molluscs*Other_L_regnl*VLOOKUP(IF(ISBLANK($A180),$B180,$A180),Radionuclide_specific,9,FALSE)</f>
        <v>4.8196910562576714E-8</v>
      </c>
      <c r="J180" s="78">
        <f t="shared" si="27"/>
        <v>8.9241168063014446E-8</v>
      </c>
    </row>
    <row r="181" spans="1:10">
      <c r="A181" t="s">
        <v>18</v>
      </c>
      <c r="C181" s="47">
        <f>'Intermediate calcs'!$K46*VLOOKUP($B$139,Other_regional_data,5,FALSE)*Other_Fed_fish*Other_A_local*VLOOKUP(IF(ISBLANK($A181),$B181,$A181),Radionuclide_specific,9,FALSE)</f>
        <v>1.8582366655768466E-7</v>
      </c>
      <c r="D181" s="48">
        <f>'Intermediate calcs'!$M46*VLOOKUP($B$139,Other_regional_data,6,FALSE)*Other_Fed_crust*Other_L_local*VLOOKUP(IF(ISBLANK($A181),$B181,$A181),Radionuclide_specific,9,FALSE)</f>
        <v>1.9605938715975892E-6</v>
      </c>
      <c r="E181" s="47">
        <f>'Intermediate calcs'!$O46*VLOOKUP($B$139,Other_regional_data,7,FALSE)*Other_Fed_molluscs*Other_L_local*VLOOKUP(IF(ISBLANK($A181),$B181,$A181),Radionuclide_specific,9,FALSE)</f>
        <v>2.4122917346414326E-5</v>
      </c>
      <c r="F181" s="48">
        <f t="shared" si="26"/>
        <v>2.6269334884569601E-5</v>
      </c>
      <c r="G181" s="47">
        <f>'Intermediate calcs'!$L46*VLOOKUP($B$139,Other_regional_data,5,FALSE)*Other_Fed_fish*Other_A_regnl*VLOOKUP(IF(ISBLANK($A181),$B181,$A181),Radionuclide_specific,9,FALSE)</f>
        <v>3.7124047248711194E-8</v>
      </c>
      <c r="H181" s="48">
        <f>'Intermediate calcs'!$N46*VLOOKUP($B$139,Other_regional_data,6,FALSE)*Other_Fed_crust*Other_L_regnl*VLOOKUP(IF(ISBLANK($A181),$B181,$A181),Radionuclide_specific,9,FALSE)</f>
        <v>3.9168950259695827E-9</v>
      </c>
      <c r="I181" s="47">
        <f>'Intermediate calcs'!$P46*VLOOKUP($B$139,Other_regional_data,7,FALSE)*Other_Fed_molluscs*Other_L_regnl*VLOOKUP(IF(ISBLANK($A181),$B181,$A181),Radionuclide_specific,9,FALSE)</f>
        <v>4.8193017602902629E-8</v>
      </c>
      <c r="J181" s="48">
        <f t="shared" si="27"/>
        <v>8.9233959877583414E-8</v>
      </c>
    </row>
    <row r="182" spans="1:10">
      <c r="A182" t="s">
        <v>9</v>
      </c>
      <c r="C182" s="47">
        <f>'Intermediate calcs'!$K47*VLOOKUP($B$139,Other_regional_data,5,FALSE)*Other_Fed_fish*Other_A_local*VLOOKUP(IF(ISBLANK($A182),$B182,$A182),Radionuclide_specific,9,FALSE)</f>
        <v>1.486310837070289E-7</v>
      </c>
      <c r="D182" s="48">
        <f>'Intermediate calcs'!$M47*VLOOKUP($B$139,Other_regional_data,6,FALSE)*Other_Fed_crust*Other_L_local*VLOOKUP(IF(ISBLANK($A182),$B182,$A182),Radionuclide_specific,9,FALSE)</f>
        <v>3.1363625230637586E-6</v>
      </c>
      <c r="E182" s="47">
        <f>'Intermediate calcs'!$O47*VLOOKUP($B$139,Other_regional_data,7,FALSE)*Other_Fed_molluscs*Other_L_local*VLOOKUP(IF(ISBLANK($A182),$B182,$A182),Radionuclide_specific,9,FALSE)</f>
        <v>6.4315728521760301E-6</v>
      </c>
      <c r="F182" s="48">
        <f t="shared" si="26"/>
        <v>9.716566458946818E-6</v>
      </c>
      <c r="G182" s="47">
        <f>'Intermediate calcs'!$L47*VLOOKUP($B$139,Other_regional_data,5,FALSE)*Other_Fed_fish*Other_A_regnl*VLOOKUP(IF(ISBLANK($A182),$B182,$A182),Radionuclide_specific,9,FALSE)</f>
        <v>2.9192786681307153E-8</v>
      </c>
      <c r="H182" s="48">
        <f>'Intermediate calcs'!$N47*VLOOKUP($B$139,Other_regional_data,6,FALSE)*Other_Fed_crust*Other_L_regnl*VLOOKUP(IF(ISBLANK($A182),$B182,$A182),Radionuclide_specific,9,FALSE)</f>
        <v>6.1601624510470187E-9</v>
      </c>
      <c r="I182" s="47">
        <f>'Intermediate calcs'!$P47*VLOOKUP($B$139,Other_regional_data,7,FALSE)*Other_Fed_molluscs*Other_L_regnl*VLOOKUP(IF(ISBLANK($A182),$B182,$A182),Radionuclide_specific,9,FALSE)</f>
        <v>1.2632319540167758E-8</v>
      </c>
      <c r="J182" s="48">
        <f t="shared" si="27"/>
        <v>4.7985268672521927E-8</v>
      </c>
    </row>
    <row r="184" spans="1:10" s="107" customFormat="1" ht="12.75" customHeight="1">
      <c r="A184" s="44" t="s">
        <v>248</v>
      </c>
      <c r="B184" s="44" t="s">
        <v>54</v>
      </c>
      <c r="C184" s="121" t="s">
        <v>145</v>
      </c>
      <c r="D184" s="121"/>
      <c r="E184" s="121"/>
      <c r="F184" s="121"/>
      <c r="G184" s="121" t="s">
        <v>138</v>
      </c>
      <c r="H184" s="121"/>
      <c r="I184" s="121"/>
      <c r="J184" s="121"/>
    </row>
    <row r="185" spans="1:10" s="29" customFormat="1" ht="25.5" customHeight="1">
      <c r="A185" s="26" t="s">
        <v>77</v>
      </c>
      <c r="B185" s="26" t="s">
        <v>116</v>
      </c>
      <c r="C185" s="67" t="s">
        <v>164</v>
      </c>
      <c r="D185" s="26" t="s">
        <v>165</v>
      </c>
      <c r="E185" s="67" t="s">
        <v>166</v>
      </c>
      <c r="F185" s="26" t="s">
        <v>167</v>
      </c>
      <c r="G185" s="67" t="s">
        <v>164</v>
      </c>
      <c r="H185" s="26" t="s">
        <v>168</v>
      </c>
      <c r="I185" s="67" t="s">
        <v>166</v>
      </c>
      <c r="J185" s="26" t="s">
        <v>167</v>
      </c>
    </row>
    <row r="186" spans="1:10">
      <c r="A186" s="4" t="s">
        <v>115</v>
      </c>
      <c r="B186" s="4"/>
      <c r="C186" s="47">
        <f>'Intermediate calcs'!$K6*VLOOKUP($B$184,Other_regional_data,5,FALSE)*Other_Fed_fish*Other_A_local*VLOOKUP(IF(ISBLANK($A186),$B186,$A186),Radionuclide_specific,9,FALSE)</f>
        <v>8.5556819261806301E-14</v>
      </c>
      <c r="D186" s="48">
        <f>'Intermediate calcs'!$M6*VLOOKUP($B$184,Other_regional_data,6,FALSE)*Other_Fed_crust*Other_L_local*VLOOKUP(IF(ISBLANK($A186),$B186,$A186),Radionuclide_specific,9,FALSE)</f>
        <v>6.7450429271482401E-13</v>
      </c>
      <c r="E186" s="47">
        <f>'Intermediate calcs'!$O6*VLOOKUP($B$184,Other_regional_data,7,FALSE)*Other_Fed_molluscs*Other_L_local*VLOOKUP(IF(ISBLANK($A186),$B186,$A186),Radionuclide_specific,9,FALSE)</f>
        <v>3.0892772669637939E-13</v>
      </c>
      <c r="F186" s="48">
        <f>C186+D186+E186</f>
        <v>1.0689888386730096E-12</v>
      </c>
      <c r="G186" s="47">
        <f>'Intermediate calcs'!$L6*VLOOKUP($B$184,Other_regional_data,5,FALSE)*Other_Fed_fish*Other_A_regnl*VLOOKUP(IF(ISBLANK($A186),$B186,$A186),Radionuclide_specific,9,FALSE)</f>
        <v>1.6223146423446136E-14</v>
      </c>
      <c r="H186" s="48">
        <f>'Intermediate calcs'!$N6*VLOOKUP($B$184,Other_regional_data,6,FALSE)*Other_Fed_crust*Other_L_regnl*VLOOKUP(IF(ISBLANK($A186),$B186,$A186),Radionuclide_specific,9,FALSE)</f>
        <v>1.2789841883288054E-15</v>
      </c>
      <c r="I186" s="47">
        <f>'Intermediate calcs'!$P6*VLOOKUP($B$184,Other_regional_data,7,FALSE)*Other_Fed_molluscs*Other_L_regnl*VLOOKUP(IF(ISBLANK($A186),$B186,$A186),Radionuclide_specific,9,FALSE)</f>
        <v>5.8578378529027866E-16</v>
      </c>
      <c r="J186" s="48">
        <f>G186+H186+I186</f>
        <v>1.8087914397065221E-14</v>
      </c>
    </row>
    <row r="187" spans="1:10">
      <c r="A187" s="4" t="s">
        <v>10</v>
      </c>
      <c r="B187" s="4"/>
      <c r="C187" s="47">
        <f>'Intermediate calcs'!$K7*VLOOKUP($B$184,Other_regional_data,5,FALSE)*Other_Fed_fish*Other_A_local*VLOOKUP(IF(ISBLANK($A187),$B187,$A187),Radionuclide_specific,9,FALSE)</f>
        <v>5.5264221321395249E-8</v>
      </c>
      <c r="D187" s="48">
        <f>'Intermediate calcs'!$M7*VLOOKUP($B$184,Other_regional_data,6,FALSE)*Other_Fed_crust*Other_L_local*VLOOKUP(IF(ISBLANK($A187),$B187,$A187),Radionuclide_specific,9,FALSE)</f>
        <v>4.3568653950023219E-7</v>
      </c>
      <c r="E187" s="47">
        <f>'Intermediate calcs'!$O7*VLOOKUP($B$184,Other_regional_data,7,FALSE)*Other_Fed_molluscs*Other_L_local*VLOOKUP(IF(ISBLANK($A187),$B187,$A187),Radionuclide_specific,9,FALSE)</f>
        <v>1.9954751015487638E-7</v>
      </c>
      <c r="F187" s="48">
        <f t="shared" ref="F187:F227" si="34">C187+D187+E187</f>
        <v>6.9049827097650381E-7</v>
      </c>
      <c r="G187" s="47">
        <f>'Intermediate calcs'!$L7*VLOOKUP($B$184,Other_regional_data,5,FALSE)*Other_Fed_fish*Other_A_regnl*VLOOKUP(IF(ISBLANK($A187),$B187,$A187),Radionuclide_specific,9,FALSE)</f>
        <v>1.1051292154492281E-8</v>
      </c>
      <c r="H187" s="48">
        <f>'Intermediate calcs'!$N7*VLOOKUP($B$184,Other_regional_data,6,FALSE)*Other_Fed_crust*Other_L_regnl*VLOOKUP(IF(ISBLANK($A187),$B187,$A187),Radionuclide_specific,9,FALSE)</f>
        <v>8.712507153218036E-10</v>
      </c>
      <c r="I187" s="47">
        <f>'Intermediate calcs'!$P7*VLOOKUP($B$184,Other_regional_data,7,FALSE)*Other_Fed_molluscs*Other_L_regnl*VLOOKUP(IF(ISBLANK($A187),$B187,$A187),Radionuclide_specific,9,FALSE)</f>
        <v>3.9903897688128652E-10</v>
      </c>
      <c r="J187" s="48">
        <f t="shared" ref="J187:J227" si="35">G187+H187+I187</f>
        <v>1.2321581846695371E-8</v>
      </c>
    </row>
    <row r="188" spans="1:10">
      <c r="A188" s="4" t="s">
        <v>192</v>
      </c>
      <c r="B188" s="4"/>
      <c r="C188" s="47">
        <f>'Intermediate calcs'!$K8*VLOOKUP($B$184,Other_regional_data,5,FALSE)*Other_Fed_fish*Other_A_local*VLOOKUP(IF(ISBLANK($A188),$B188,$A188),Radionuclide_specific,9,FALSE)</f>
        <v>3.2061214244576741E-12</v>
      </c>
      <c r="D188" s="48">
        <f>'Intermediate calcs'!$M8*VLOOKUP($B$184,Other_regional_data,6,FALSE)*Other_Fed_crust*Other_L_local*VLOOKUP(IF(ISBLANK($A188),$B188,$A188),Radionuclide_specific,9,FALSE)</f>
        <v>2.5276099350353656E-11</v>
      </c>
      <c r="E188" s="47">
        <f>'Intermediate calcs'!$O8*VLOOKUP($B$184,Other_regional_data,7,FALSE)*Other_Fed_molluscs*Other_L_local*VLOOKUP(IF(ISBLANK($A188),$B188,$A188),Radionuclide_specific,9,FALSE)</f>
        <v>3.4729895701455379E-11</v>
      </c>
      <c r="F188" s="48">
        <f t="shared" si="34"/>
        <v>6.3212116476266713E-11</v>
      </c>
      <c r="G188" s="47">
        <f>'Intermediate calcs'!$L8*VLOOKUP($B$184,Other_regional_data,5,FALSE)*Other_Fed_fish*Other_A_regnl*VLOOKUP(IF(ISBLANK($A188),$B188,$A188),Radionuclide_specific,9,FALSE)</f>
        <v>1.6469528254000939E-13</v>
      </c>
      <c r="H188" s="48">
        <f>'Intermediate calcs'!$N8*VLOOKUP($B$184,Other_regional_data,6,FALSE)*Other_Fed_crust*Other_L_regnl*VLOOKUP(IF(ISBLANK($A188),$B188,$A188),Radionuclide_specific,9,FALSE)</f>
        <v>1.298408192609238E-14</v>
      </c>
      <c r="I188" s="47">
        <f>'Intermediate calcs'!$P8*VLOOKUP($B$184,Other_regional_data,7,FALSE)*Other_Fed_molluscs*Other_L_regnl*VLOOKUP(IF(ISBLANK($A188),$B188,$A188),Radionuclide_specific,9,FALSE)</f>
        <v>1.7840403490344355E-14</v>
      </c>
      <c r="J188" s="48">
        <f t="shared" si="35"/>
        <v>1.9551976795644614E-13</v>
      </c>
    </row>
    <row r="189" spans="1:10">
      <c r="A189" s="4" t="s">
        <v>180</v>
      </c>
      <c r="B189" s="4"/>
      <c r="C189" s="47">
        <f>'Intermediate calcs'!$K9*VLOOKUP($B$184,Other_regional_data,5,FALSE)*Other_Fed_fish*Other_A_local*VLOOKUP(IF(ISBLANK($A189),$B189,$A189),Radionuclide_specific,9,FALSE)</f>
        <v>3.2445513213926624E-9</v>
      </c>
      <c r="D189" s="48">
        <f>'Intermediate calcs'!$M9*VLOOKUP($B$184,Other_regional_data,6,FALSE)*Other_Fed_crust*Other_L_local*VLOOKUP(IF(ISBLANK($A189),$B189,$A189),Radionuclide_specific,9,FALSE)</f>
        <v>1.2789534563668992E-7</v>
      </c>
      <c r="E189" s="47">
        <f>'Intermediate calcs'!$O9*VLOOKUP($B$184,Other_regional_data,7,FALSE)*Other_Fed_molluscs*Other_L_local*VLOOKUP(IF(ISBLANK($A189),$B189,$A189),Radionuclide_specific,9,FALSE)</f>
        <v>5.8576970983482041E-7</v>
      </c>
      <c r="F189" s="48">
        <f t="shared" ref="F189:F190" si="36">C189+D189+E189</f>
        <v>7.1690960679290297E-7</v>
      </c>
      <c r="G189" s="47">
        <f>'Intermediate calcs'!$L9*VLOOKUP($B$184,Other_regional_data,5,FALSE)*Other_Fed_fish*Other_A_regnl*VLOOKUP(IF(ISBLANK($A189),$B189,$A189),Radionuclide_specific,9,FALSE)</f>
        <v>3.4066499419487302E-10</v>
      </c>
      <c r="H189" s="48">
        <f>'Intermediate calcs'!$N9*VLOOKUP($B$184,Other_regional_data,6,FALSE)*Other_Fed_crust*Other_L_regnl*VLOOKUP(IF(ISBLANK($A189),$B189,$A189),Radionuclide_specific,9,FALSE)</f>
        <v>1.3428503007982277E-10</v>
      </c>
      <c r="I189" s="47">
        <f>'Intermediate calcs'!$P9*VLOOKUP($B$184,Other_regional_data,7,FALSE)*Other_Fed_molluscs*Other_L_regnl*VLOOKUP(IF(ISBLANK($A189),$B189,$A189),Radionuclide_specific,9,FALSE)</f>
        <v>6.1503491556656254E-10</v>
      </c>
      <c r="J189" s="48">
        <f t="shared" ref="J189:J190" si="37">G189+H189+I189</f>
        <v>1.0899849398412583E-9</v>
      </c>
    </row>
    <row r="190" spans="1:10">
      <c r="A190" s="4" t="s">
        <v>179</v>
      </c>
      <c r="B190" s="4"/>
      <c r="C190" s="47">
        <f>'Intermediate calcs'!$K10*VLOOKUP($B$184,Other_regional_data,5,FALSE)*Other_Fed_fish*Other_A_local*VLOOKUP(IF(ISBLANK($A190),$B190,$A190),Radionuclide_specific,9,FALSE)</f>
        <v>2.0902657287060574E-9</v>
      </c>
      <c r="D190" s="48">
        <f>'Intermediate calcs'!$M10*VLOOKUP($B$184,Other_regional_data,6,FALSE)*Other_Fed_crust*Other_L_local*VLOOKUP(IF(ISBLANK($A190),$B190,$A190),Radionuclide_specific,9,FALSE)</f>
        <v>1.6479027844789348E-7</v>
      </c>
      <c r="E190" s="47">
        <f>'Intermediate calcs'!$O10*VLOOKUP($B$184,Other_regional_data,7,FALSE)*Other_Fed_molluscs*Other_L_local*VLOOKUP(IF(ISBLANK($A190),$B190,$A190),Radionuclide_specific,9,FALSE)</f>
        <v>2.1564317318413603E-7</v>
      </c>
      <c r="F190" s="48">
        <f t="shared" si="36"/>
        <v>3.8252371736073555E-7</v>
      </c>
      <c r="G190" s="47">
        <f>'Intermediate calcs'!$L10*VLOOKUP($B$184,Other_regional_data,5,FALSE)*Other_Fed_fish*Other_A_regnl*VLOOKUP(IF(ISBLANK($A190),$B190,$A190),Radionuclide_specific,9,FALSE)</f>
        <v>8.9773362290543693E-11</v>
      </c>
      <c r="H190" s="48">
        <f>'Intermediate calcs'!$N10*VLOOKUP($B$184,Other_regional_data,6,FALSE)*Other_Fed_crust*Other_L_regnl*VLOOKUP(IF(ISBLANK($A190),$B190,$A190),Radionuclide_specific,9,FALSE)</f>
        <v>7.0774625282787117E-11</v>
      </c>
      <c r="I190" s="47">
        <f>'Intermediate calcs'!$P10*VLOOKUP($B$184,Other_regional_data,7,FALSE)*Other_Fed_molluscs*Other_L_regnl*VLOOKUP(IF(ISBLANK($A190),$B190,$A190),Radionuclide_specific,9,FALSE)</f>
        <v>9.2615079728287779E-11</v>
      </c>
      <c r="J190" s="48">
        <f t="shared" si="37"/>
        <v>2.5316306730161856E-10</v>
      </c>
    </row>
    <row r="191" spans="1:10">
      <c r="A191" s="4" t="s">
        <v>11</v>
      </c>
      <c r="B191" s="4"/>
      <c r="C191" s="47">
        <f>'Intermediate calcs'!$K11*VLOOKUP($B$184,Other_regional_data,5,FALSE)*Other_Fed_fish*Other_A_local*VLOOKUP(IF(ISBLANK($A191),$B191,$A191),Radionuclide_specific,9,FALSE)</f>
        <v>1.1241982384645958E-8</v>
      </c>
      <c r="D191" s="48">
        <f>'Intermediate calcs'!$M11*VLOOKUP($B$184,Other_regional_data,6,FALSE)*Other_Fed_crust*Other_L_local*VLOOKUP(IF(ISBLANK($A191),$B191,$A191),Radionuclide_specific,9,FALSE)</f>
        <v>8.8628416092288975E-7</v>
      </c>
      <c r="E191" s="47">
        <f>'Intermediate calcs'!$O11*VLOOKUP($B$184,Other_regional_data,7,FALSE)*Other_Fed_molluscs*Other_L_local*VLOOKUP(IF(ISBLANK($A191),$B191,$A191),Radionuclide_specific,9,FALSE)</f>
        <v>1.1597840030635283E-6</v>
      </c>
      <c r="F191" s="48">
        <f t="shared" si="34"/>
        <v>2.0573101463710639E-6</v>
      </c>
      <c r="G191" s="47">
        <f>'Intermediate calcs'!$L11*VLOOKUP($B$184,Other_regional_data,5,FALSE)*Other_Fed_fish*Other_A_regnl*VLOOKUP(IF(ISBLANK($A191),$B191,$A191),Radionuclide_specific,9,FALSE)</f>
        <v>1.8509383213840007E-9</v>
      </c>
      <c r="H191" s="48">
        <f>'Intermediate calcs'!$N11*VLOOKUP($B$184,Other_regional_data,6,FALSE)*Other_Fed_crust*Other_L_regnl*VLOOKUP(IF(ISBLANK($A191),$B191,$A191),Radionuclide_specific,9,FALSE)</f>
        <v>1.4592242372914051E-9</v>
      </c>
      <c r="I191" s="47">
        <f>'Intermediate calcs'!$P11*VLOOKUP($B$184,Other_regional_data,7,FALSE)*Other_Fed_molluscs*Other_L_regnl*VLOOKUP(IF(ISBLANK($A191),$B191,$A191),Radionuclide_specific,9,FALSE)</f>
        <v>1.9095285709843509E-9</v>
      </c>
      <c r="J191" s="48">
        <f t="shared" si="35"/>
        <v>5.2196911296597567E-9</v>
      </c>
    </row>
    <row r="192" spans="1:10">
      <c r="A192" s="4" t="s">
        <v>181</v>
      </c>
      <c r="B192" s="4"/>
      <c r="C192" s="47">
        <f>'Intermediate calcs'!$K12*VLOOKUP($B$184,Other_regional_data,5,FALSE)*Other_Fed_fish*Other_A_local*VLOOKUP(IF(ISBLANK($A192),$B192,$A192),Radionuclide_specific,9,FALSE)</f>
        <v>1.7632414021078665E-8</v>
      </c>
      <c r="D192" s="48">
        <f>'Intermediate calcs'!$M12*VLOOKUP($B$184,Other_regional_data,6,FALSE)*Other_Fed_crust*Other_L_local*VLOOKUP(IF(ISBLANK($A192),$B192,$A192),Radionuclide_specific,9,FALSE)</f>
        <v>4.1702598521396407E-5</v>
      </c>
      <c r="E192" s="47">
        <f>'Intermediate calcs'!$O12*VLOOKUP($B$184,Other_regional_data,7,FALSE)*Other_Fed_molluscs*Other_L_local*VLOOKUP(IF(ISBLANK($A192),$B192,$A192),Radionuclide_specific,9,FALSE)</f>
        <v>5.093355855628799E-6</v>
      </c>
      <c r="F192" s="48">
        <f t="shared" ref="F192" si="38">C192+D192+E192</f>
        <v>4.6813586791046282E-5</v>
      </c>
      <c r="G192" s="47">
        <f>'Intermediate calcs'!$L12*VLOOKUP($B$184,Other_regional_data,5,FALSE)*Other_Fed_fish*Other_A_regnl*VLOOKUP(IF(ISBLANK($A192),$B192,$A192),Radionuclide_specific,9,FALSE)</f>
        <v>1.7292903204083246E-9</v>
      </c>
      <c r="H192" s="48">
        <f>'Intermediate calcs'!$N12*VLOOKUP($B$184,Other_regional_data,6,FALSE)*Other_Fed_crust*Other_L_regnl*VLOOKUP(IF(ISBLANK($A192),$B192,$A192),Radionuclide_specific,9,FALSE)</f>
        <v>4.089961809694032E-8</v>
      </c>
      <c r="I192" s="47">
        <f>'Intermediate calcs'!$P12*VLOOKUP($B$184,Other_regional_data,7,FALSE)*Other_Fed_molluscs*Other_L_regnl*VLOOKUP(IF(ISBLANK($A192),$B192,$A192),Radionuclide_specific,9,FALSE)</f>
        <v>4.9952836684781491E-9</v>
      </c>
      <c r="J192" s="48">
        <f t="shared" ref="J192" si="39">G192+H192+I192</f>
        <v>4.7624192085826796E-8</v>
      </c>
    </row>
    <row r="193" spans="1:10">
      <c r="A193" s="4" t="s">
        <v>17</v>
      </c>
      <c r="B193" s="4"/>
      <c r="C193" s="47">
        <f>'Intermediate calcs'!$K13*VLOOKUP($B$184,Other_regional_data,5,FALSE)*Other_Fed_fish*Other_A_local*VLOOKUP(IF(ISBLANK($A193),$B193,$A193),Radionuclide_specific,9,FALSE)</f>
        <v>3.9988238705778889E-10</v>
      </c>
      <c r="D193" s="48">
        <f>'Intermediate calcs'!$M13*VLOOKUP($B$184,Other_regional_data,6,FALSE)*Other_Fed_crust*Other_L_local*VLOOKUP(IF(ISBLANK($A193),$B193,$A193),Radionuclide_specific,9,FALSE)</f>
        <v>5.2542545990435356E-9</v>
      </c>
      <c r="E193" s="47">
        <f>'Intermediate calcs'!$O13*VLOOKUP($B$184,Other_regional_data,7,FALSE)*Other_Fed_molluscs*Other_L_local*VLOOKUP(IF(ISBLANK($A193),$B193,$A193),Radionuclide_specific,9,FALSE)</f>
        <v>4.8129713814965676E-9</v>
      </c>
      <c r="F193" s="48">
        <f t="shared" si="34"/>
        <v>1.0467108367597891E-8</v>
      </c>
      <c r="G193" s="47">
        <f>'Intermediate calcs'!$L13*VLOOKUP($B$184,Other_regional_data,5,FALSE)*Other_Fed_fish*Other_A_regnl*VLOOKUP(IF(ISBLANK($A193),$B193,$A193),Radionuclide_specific,9,FALSE)</f>
        <v>7.8122856400859446E-11</v>
      </c>
      <c r="H193" s="48">
        <f>'Intermediate calcs'!$N13*VLOOKUP($B$184,Other_regional_data,6,FALSE)*Other_Fed_crust*Other_L_regnl*VLOOKUP(IF(ISBLANK($A193),$B193,$A193),Radionuclide_specific,9,FALSE)</f>
        <v>1.0264952666577774E-11</v>
      </c>
      <c r="I193" s="47">
        <f>'Intermediate calcs'!$P13*VLOOKUP($B$184,Other_regional_data,7,FALSE)*Other_Fed_molluscs*Other_L_regnl*VLOOKUP(IF(ISBLANK($A193),$B193,$A193),Radionuclide_specific,9,FALSE)</f>
        <v>9.402841542099842E-12</v>
      </c>
      <c r="J193" s="48">
        <f t="shared" si="35"/>
        <v>9.7790650609537056E-11</v>
      </c>
    </row>
    <row r="194" spans="1:10">
      <c r="A194" s="4"/>
      <c r="B194" s="4" t="s">
        <v>66</v>
      </c>
      <c r="C194" s="47">
        <v>0</v>
      </c>
      <c r="D194" s="48">
        <v>0</v>
      </c>
      <c r="E194" s="47">
        <v>0</v>
      </c>
      <c r="F194" s="48">
        <f t="shared" si="34"/>
        <v>0</v>
      </c>
      <c r="G194" s="47">
        <v>0</v>
      </c>
      <c r="H194" s="48">
        <v>0</v>
      </c>
      <c r="I194" s="47">
        <v>0</v>
      </c>
      <c r="J194" s="48">
        <f t="shared" si="35"/>
        <v>0</v>
      </c>
    </row>
    <row r="195" spans="1:10">
      <c r="A195" s="4" t="s">
        <v>58</v>
      </c>
      <c r="B195" s="4"/>
      <c r="C195" s="47">
        <f>'Intermediate calcs'!$K15*VLOOKUP($B$184,Other_regional_data,5,FALSE)*Other_Fed_fish*Other_A_local*VLOOKUP(IF(ISBLANK($A195),$B195,$A195),Radionuclide_specific,9,FALSE)</f>
        <v>6.4371775697837369E-11</v>
      </c>
      <c r="D195" s="48">
        <f>'Intermediate calcs'!$M15*VLOOKUP($B$184,Other_regional_data,6,FALSE)*Other_Fed_crust*Other_L_local*VLOOKUP(IF(ISBLANK($A195),$B195,$A195),Radionuclide_specific,9,FALSE)</f>
        <v>2.5374388279327919E-8</v>
      </c>
      <c r="E195" s="47">
        <f>'Intermediate calcs'!$O15*VLOOKUP($B$184,Other_regional_data,7,FALSE)*Other_Fed_molluscs*Other_L_local*VLOOKUP(IF(ISBLANK($A195),$B195,$A195),Radionuclide_specific,9,FALSE)</f>
        <v>5.8108244618379637E-8</v>
      </c>
      <c r="F195" s="48">
        <f t="shared" si="34"/>
        <v>8.3547004673405396E-8</v>
      </c>
      <c r="G195" s="47">
        <f>'Intermediate calcs'!$L15*VLOOKUP($B$184,Other_regional_data,5,FALSE)*Other_Fed_fish*Other_A_regnl*VLOOKUP(IF(ISBLANK($A195),$B195,$A195),Radionuclide_specific,9,FALSE)</f>
        <v>7.6309066787815203E-12</v>
      </c>
      <c r="H195" s="48">
        <f>'Intermediate calcs'!$N15*VLOOKUP($B$184,Other_regional_data,6,FALSE)*Other_Fed_crust*Other_L_regnl*VLOOKUP(IF(ISBLANK($A195),$B195,$A195),Radionuclide_specific,9,FALSE)</f>
        <v>3.0079889344612886E-11</v>
      </c>
      <c r="I195" s="47">
        <f>'Intermediate calcs'!$P15*VLOOKUP($B$184,Other_regional_data,7,FALSE)*Other_Fed_molluscs*Other_L_regnl*VLOOKUP(IF(ISBLANK($A195),$B195,$A195),Radionuclide_specific,9,FALSE)</f>
        <v>6.8884008114376214E-11</v>
      </c>
      <c r="J195" s="48">
        <f t="shared" si="35"/>
        <v>1.0659480413777063E-10</v>
      </c>
    </row>
    <row r="196" spans="1:10">
      <c r="A196" s="4"/>
      <c r="B196" s="4" t="s">
        <v>67</v>
      </c>
      <c r="C196" s="47">
        <f>'Intermediate calcs'!$K16*VLOOKUP($B$184,Other_regional_data,5,FALSE)*Other_Fed_fish*Other_A_local*VLOOKUP(IF(ISBLANK($A196),$B196,$A196),Radionuclide_specific,9,FALSE)</f>
        <v>0</v>
      </c>
      <c r="D196" s="48">
        <f>'Intermediate calcs'!$M16*VLOOKUP($B$184,Other_regional_data,6,FALSE)*Other_Fed_crust*Other_L_local*VLOOKUP(IF(ISBLANK($A196),$B196,$A196),Radionuclide_specific,9,FALSE)</f>
        <v>0</v>
      </c>
      <c r="E196" s="47">
        <f>'Intermediate calcs'!$O16*VLOOKUP($B$184,Other_regional_data,7,FALSE)*Other_Fed_molluscs*Other_L_local*VLOOKUP(IF(ISBLANK($A196),$B196,$A196),Radionuclide_specific,9,FALSE)</f>
        <v>0</v>
      </c>
      <c r="F196" s="48">
        <f t="shared" si="34"/>
        <v>0</v>
      </c>
      <c r="G196" s="47">
        <f>'Intermediate calcs'!$L16*VLOOKUP($B$184,Other_regional_data,5,FALSE)*Other_Fed_fish*Other_A_regnl*VLOOKUP(IF(ISBLANK($A196),$B196,$A196),Radionuclide_specific,9,FALSE)</f>
        <v>0</v>
      </c>
      <c r="H196" s="48">
        <f>'Intermediate calcs'!$N16*VLOOKUP($B$184,Other_regional_data,6,FALSE)*Other_Fed_crust*Other_L_regnl*VLOOKUP(IF(ISBLANK($A196),$B196,$A196),Radionuclide_specific,9,FALSE)</f>
        <v>0</v>
      </c>
      <c r="I196" s="47">
        <f>'Intermediate calcs'!$P16*VLOOKUP($B$184,Other_regional_data,7,FALSE)*Other_Fed_molluscs*Other_L_regnl*VLOOKUP(IF(ISBLANK($A196),$B196,$A196),Radionuclide_specific,9,FALSE)</f>
        <v>0</v>
      </c>
      <c r="J196" s="48">
        <f t="shared" si="35"/>
        <v>0</v>
      </c>
    </row>
    <row r="197" spans="1:10">
      <c r="A197" s="4" t="s">
        <v>59</v>
      </c>
      <c r="B197" s="4"/>
      <c r="C197" s="47">
        <f>'Intermediate calcs'!$K17*VLOOKUP($B$184,Other_regional_data,5,FALSE)*Other_Fed_fish*Other_A_local*VLOOKUP(IF(ISBLANK($A197),$B197,$A197),Radionuclide_specific,9,FALSE)</f>
        <v>4.7183461878779783E-9</v>
      </c>
      <c r="D197" s="48">
        <f>'Intermediate calcs'!$M17*VLOOKUP($B$184,Other_regional_data,6,FALSE)*Other_Fed_crust*Other_L_local*VLOOKUP(IF(ISBLANK($A197),$B197,$A197),Radionuclide_specific,9,FALSE)</f>
        <v>1.2399341886470572E-8</v>
      </c>
      <c r="E197" s="47">
        <f>'Intermediate calcs'!$O17*VLOOKUP($B$184,Other_regional_data,7,FALSE)*Other_Fed_molluscs*Other_L_local*VLOOKUP(IF(ISBLANK($A197),$B197,$A197),Radionuclide_specific,9,FALSE)</f>
        <v>1.8929953660740008E-8</v>
      </c>
      <c r="F197" s="48">
        <f t="shared" si="34"/>
        <v>3.6047641735088558E-8</v>
      </c>
      <c r="G197" s="47">
        <f>'Intermediate calcs'!$L17*VLOOKUP($B$184,Other_regional_data,5,FALSE)*Other_Fed_fish*Other_A_regnl*VLOOKUP(IF(ISBLANK($A197),$B197,$A197),Radionuclide_specific,9,FALSE)</f>
        <v>9.4366730861628247E-10</v>
      </c>
      <c r="H197" s="48">
        <f>'Intermediate calcs'!$N17*VLOOKUP($B$184,Other_regional_data,6,FALSE)*Other_Fed_crust*Other_L_regnl*VLOOKUP(IF(ISBLANK($A197),$B197,$A197),Radionuclide_specific,9,FALSE)</f>
        <v>2.4798633081819604E-11</v>
      </c>
      <c r="I197" s="47">
        <f>'Intermediate calcs'!$P17*VLOOKUP($B$184,Other_regional_data,7,FALSE)*Other_Fed_molluscs*Other_L_regnl*VLOOKUP(IF(ISBLANK($A197),$B197,$A197),Radionuclide_specific,9,FALSE)</f>
        <v>3.7859829931841879E-11</v>
      </c>
      <c r="J197" s="48">
        <f t="shared" si="35"/>
        <v>1.006325771629944E-9</v>
      </c>
    </row>
    <row r="198" spans="1:10">
      <c r="A198" s="4" t="s">
        <v>187</v>
      </c>
      <c r="B198" s="4"/>
      <c r="C198" s="47">
        <f>'Intermediate calcs'!$K18*VLOOKUP($B$184,Other_regional_data,5,FALSE)*Other_Fed_fish*Other_A_local*VLOOKUP(IF(ISBLANK($A198),$B198,$A198),Radionuclide_specific,9,FALSE)</f>
        <v>3.3337511550929982E-11</v>
      </c>
      <c r="D198" s="48">
        <f>'Intermediate calcs'!$M18*VLOOKUP($B$184,Other_regional_data,6,FALSE)*Other_Fed_crust*Other_L_local*VLOOKUP(IF(ISBLANK($A198),$B198,$A198),Radionuclide_specific,9,FALSE)</f>
        <v>8.7607646176137843E-11</v>
      </c>
      <c r="E198" s="47">
        <f>'Intermediate calcs'!$O18*VLOOKUP($B$184,Other_regional_data,7,FALSE)*Other_Fed_molluscs*Other_L_local*VLOOKUP(IF(ISBLANK($A198),$B198,$A198),Radionuclide_specific,9,FALSE)</f>
        <v>1.3374973427019973E-10</v>
      </c>
      <c r="F198" s="48">
        <f t="shared" ref="F198" si="40">C198+D198+E198</f>
        <v>2.5469489199726755E-10</v>
      </c>
      <c r="G198" s="47">
        <f>'Intermediate calcs'!$L18*VLOOKUP($B$184,Other_regional_data,5,FALSE)*Other_Fed_fish*Other_A_regnl*VLOOKUP(IF(ISBLANK($A198),$B198,$A198),Radionuclide_specific,9,FALSE)</f>
        <v>2.0535924741763196E-13</v>
      </c>
      <c r="H198" s="48">
        <f>'Intermediate calcs'!$N18*VLOOKUP($B$184,Other_regional_data,6,FALSE)*Other_Fed_crust*Other_L_regnl*VLOOKUP(IF(ISBLANK($A198),$B198,$A198),Radionuclide_specific,9,FALSE)</f>
        <v>5.3966356364891833E-15</v>
      </c>
      <c r="I198" s="47">
        <f>'Intermediate calcs'!$P18*VLOOKUP($B$184,Other_regional_data,7,FALSE)*Other_Fed_molluscs*Other_L_regnl*VLOOKUP(IF(ISBLANK($A198),$B198,$A198),Radionuclide_specific,9,FALSE)</f>
        <v>8.2389907027329613E-15</v>
      </c>
      <c r="J198" s="48">
        <f t="shared" ref="J198" si="41">G198+H198+I198</f>
        <v>2.1899487375685411E-13</v>
      </c>
    </row>
    <row r="199" spans="1:10">
      <c r="A199" s="4" t="s">
        <v>154</v>
      </c>
      <c r="B199" s="4"/>
      <c r="C199" s="47">
        <f>'Intermediate calcs'!$K19*VLOOKUP($B$184,Other_regional_data,5,FALSE)*Other_Fed_fish*Other_A_local*VLOOKUP(IF(ISBLANK($A199),$B199,$A199),Radionuclide_specific,9,FALSE)</f>
        <v>8.8963136068404708E-9</v>
      </c>
      <c r="D199" s="48">
        <f>'Intermediate calcs'!$M19*VLOOKUP($B$184,Other_regional_data,6,FALSE)*Other_Fed_crust*Other_L_local*VLOOKUP(IF(ISBLANK($A199),$B199,$A199),Radionuclide_specific,9,FALSE)</f>
        <v>3.5067933619581998E-8</v>
      </c>
      <c r="E199" s="47">
        <f>'Intermediate calcs'!$O19*VLOOKUP($B$184,Other_regional_data,7,FALSE)*Other_Fed_molluscs*Other_L_local*VLOOKUP(IF(ISBLANK($A199),$B199,$A199),Radionuclide_specific,9,FALSE)</f>
        <v>1.9273633327550642E-8</v>
      </c>
      <c r="F199" s="48">
        <f t="shared" si="34"/>
        <v>6.3237880553973115E-8</v>
      </c>
      <c r="G199" s="47">
        <f>'Intermediate calcs'!$L19*VLOOKUP($B$184,Other_regional_data,5,FALSE)*Other_Fed_fish*Other_A_regnl*VLOOKUP(IF(ISBLANK($A199),$B199,$A199),Radionuclide_specific,9,FALSE)</f>
        <v>1.3316111940163838E-9</v>
      </c>
      <c r="H199" s="48">
        <f>'Intermediate calcs'!$N19*VLOOKUP($B$184,Other_regional_data,6,FALSE)*Other_Fed_crust*Other_L_regnl*VLOOKUP(IF(ISBLANK($A199),$B199,$A199),Radionuclide_specific,9,FALSE)</f>
        <v>5.249011559456848E-11</v>
      </c>
      <c r="I199" s="47">
        <f>'Intermediate calcs'!$P19*VLOOKUP($B$184,Other_regional_data,7,FALSE)*Other_Fed_molluscs*Other_L_regnl*VLOOKUP(IF(ISBLANK($A199),$B199,$A199),Radionuclide_specific,9,FALSE)</f>
        <v>2.8849012099348195E-11</v>
      </c>
      <c r="J199" s="48">
        <f t="shared" si="35"/>
        <v>1.4129503217103003E-9</v>
      </c>
    </row>
    <row r="200" spans="1:10">
      <c r="A200" s="4" t="s">
        <v>12</v>
      </c>
      <c r="B200" s="4"/>
      <c r="C200" s="47">
        <f>'Intermediate calcs'!$K20*VLOOKUP($B$184,Other_regional_data,5,FALSE)*Other_Fed_fish*Other_A_local*VLOOKUP(IF(ISBLANK($A200),$B200,$A200),Radionuclide_specific,9,FALSE)</f>
        <v>6.1820452527292244E-9</v>
      </c>
      <c r="D200" s="48">
        <f>'Intermediate calcs'!$M20*VLOOKUP($B$184,Other_regional_data,6,FALSE)*Other_Fed_crust*Other_L_local*VLOOKUP(IF(ISBLANK($A200),$B200,$A200),Radionuclide_specific,9,FALSE)</f>
        <v>2.4368694960266151E-8</v>
      </c>
      <c r="E200" s="47">
        <f>'Intermediate calcs'!$O20*VLOOKUP($B$184,Other_regional_data,7,FALSE)*Other_Fed_molluscs*Other_L_local*VLOOKUP(IF(ISBLANK($A200),$B200,$A200),Radionuclide_specific,9,FALSE)</f>
        <v>1.3393241142467388E-8</v>
      </c>
      <c r="F200" s="48">
        <f t="shared" si="34"/>
        <v>4.3943981355462766E-8</v>
      </c>
      <c r="G200" s="47">
        <f>'Intermediate calcs'!$L20*VLOOKUP($B$184,Other_regional_data,5,FALSE)*Other_Fed_fish*Other_A_regnl*VLOOKUP(IF(ISBLANK($A200),$B200,$A200),Radionuclide_specific,9,FALSE)</f>
        <v>1.2085932810166531E-9</v>
      </c>
      <c r="H200" s="48">
        <f>'Intermediate calcs'!$N20*VLOOKUP($B$184,Other_regional_data,6,FALSE)*Other_Fed_crust*Other_L_regnl*VLOOKUP(IF(ISBLANK($A200),$B200,$A200),Radionuclide_specific,9,FALSE)</f>
        <v>4.7640934014709384E-11</v>
      </c>
      <c r="I200" s="47">
        <f>'Intermediate calcs'!$P20*VLOOKUP($B$184,Other_regional_data,7,FALSE)*Other_Fed_molluscs*Other_L_regnl*VLOOKUP(IF(ISBLANK($A200),$B200,$A200),Radionuclide_specific,9,FALSE)</f>
        <v>2.6183860832587268E-11</v>
      </c>
      <c r="J200" s="48">
        <f t="shared" si="35"/>
        <v>1.2824180758639498E-9</v>
      </c>
    </row>
    <row r="201" spans="1:10">
      <c r="A201" s="4"/>
      <c r="B201" s="4" t="s">
        <v>68</v>
      </c>
      <c r="C201" s="47">
        <f>'Intermediate calcs'!$K21*VLOOKUP($B$184,Other_regional_data,5,FALSE)*Other_Fed_fish*Other_A_local*VLOOKUP(IF(ISBLANK($A201),$B201,$A201),Radionuclide_specific,9,FALSE)</f>
        <v>0</v>
      </c>
      <c r="D201" s="48">
        <f>'Intermediate calcs'!$M21*VLOOKUP($B$184,Other_regional_data,6,FALSE)*Other_Fed_crust*Other_L_local*VLOOKUP(IF(ISBLANK($A201),$B201,$A201),Radionuclide_specific,9,FALSE)</f>
        <v>0</v>
      </c>
      <c r="E201" s="47">
        <f>'Intermediate calcs'!$O21*VLOOKUP($B$184,Other_regional_data,7,FALSE)*Other_Fed_molluscs*Other_L_local*VLOOKUP(IF(ISBLANK($A201),$B201,$A201),Radionuclide_specific,9,FALSE)</f>
        <v>0</v>
      </c>
      <c r="F201" s="48">
        <f t="shared" si="34"/>
        <v>0</v>
      </c>
      <c r="G201" s="47">
        <f>'Intermediate calcs'!$L21*VLOOKUP($B$184,Other_regional_data,5,FALSE)*Other_Fed_fish*Other_A_regnl*VLOOKUP(IF(ISBLANK($A201),$B201,$A201),Radionuclide_specific,9,FALSE)</f>
        <v>0</v>
      </c>
      <c r="H201" s="48">
        <f>'Intermediate calcs'!$N21*VLOOKUP($B$184,Other_regional_data,6,FALSE)*Other_Fed_crust*Other_L_regnl*VLOOKUP(IF(ISBLANK($A201),$B201,$A201),Radionuclide_specific,9,FALSE)</f>
        <v>0</v>
      </c>
      <c r="I201" s="47">
        <f>'Intermediate calcs'!$P21*VLOOKUP($B$184,Other_regional_data,7,FALSE)*Other_Fed_molluscs*Other_L_regnl*VLOOKUP(IF(ISBLANK($A201),$B201,$A201),Radionuclide_specific,9,FALSE)</f>
        <v>0</v>
      </c>
      <c r="J201" s="48">
        <f t="shared" si="35"/>
        <v>0</v>
      </c>
    </row>
    <row r="202" spans="1:10">
      <c r="A202" s="4" t="s">
        <v>22</v>
      </c>
      <c r="B202" s="4"/>
      <c r="C202" s="47">
        <f>'Intermediate calcs'!$K22*VLOOKUP($B$184,Other_regional_data,5,FALSE)*Other_Fed_fish*Other_A_local*VLOOKUP(IF(ISBLANK($A202),$B202,$A202),Radionuclide_specific,9,FALSE)</f>
        <v>6.5515536251064076E-7</v>
      </c>
      <c r="D202" s="48">
        <f>'Intermediate calcs'!$M22*VLOOKUP($B$184,Other_regional_data,6,FALSE)*Other_Fed_crust*Other_L_local*VLOOKUP(IF(ISBLANK($A202),$B202,$A202),Radionuclide_specific,9,FALSE)</f>
        <v>2.3242717377716525E-3</v>
      </c>
      <c r="E202" s="47">
        <f>'Intermediate calcs'!$O22*VLOOKUP($B$184,Other_regional_data,7,FALSE)*Other_Fed_molluscs*Other_L_local*VLOOKUP(IF(ISBLANK($A202),$B202,$A202),Radionuclide_specific,9,FALSE)</f>
        <v>5.9140714474791934E-4</v>
      </c>
      <c r="F202" s="48">
        <f t="shared" si="34"/>
        <v>2.9163340378820825E-3</v>
      </c>
      <c r="G202" s="47">
        <f>'Intermediate calcs'!$L22*VLOOKUP($B$184,Other_regional_data,5,FALSE)*Other_Fed_fish*Other_A_regnl*VLOOKUP(IF(ISBLANK($A202),$B202,$A202),Radionuclide_specific,9,FALSE)</f>
        <v>1.212100298347662E-7</v>
      </c>
      <c r="H202" s="48">
        <f>'Intermediate calcs'!$N22*VLOOKUP($B$184,Other_regional_data,6,FALSE)*Other_Fed_crust*Other_L_regnl*VLOOKUP(IF(ISBLANK($A202),$B202,$A202),Radionuclide_specific,9,FALSE)</f>
        <v>4.3001257839025964E-6</v>
      </c>
      <c r="I202" s="47">
        <f>'Intermediate calcs'!$P22*VLOOKUP($B$184,Other_regional_data,7,FALSE)*Other_Fed_molluscs*Other_L_regnl*VLOOKUP(IF(ISBLANK($A202),$B202,$A202),Radionuclide_specific,9,FALSE)</f>
        <v>1.0941599773324749E-6</v>
      </c>
      <c r="J202" s="48">
        <f t="shared" si="35"/>
        <v>5.5154957910698375E-6</v>
      </c>
    </row>
    <row r="203" spans="1:10">
      <c r="A203" s="4"/>
      <c r="B203" s="4" t="s">
        <v>23</v>
      </c>
      <c r="C203" s="47">
        <f>'Intermediate calcs'!$K23*VLOOKUP($B$184,Other_regional_data,5,FALSE)*Other_Fed_fish*Other_A_local*VLOOKUP(IF(ISBLANK($A203),$B203,$A203),Radionuclide_specific,9,FALSE)</f>
        <v>1.2343506829910625E-10</v>
      </c>
      <c r="D203" s="48">
        <f>'Intermediate calcs'!$M23*VLOOKUP($B$184,Other_regional_data,6,FALSE)*Other_Fed_crust*Other_L_local*VLOOKUP(IF(ISBLANK($A203),$B203,$A203),Radionuclide_specific,9,FALSE)</f>
        <v>4.8656252159470996E-8</v>
      </c>
      <c r="E203" s="47">
        <f>'Intermediate calcs'!$O23*VLOOKUP($B$184,Other_regional_data,7,FALSE)*Other_Fed_molluscs*Other_L_local*VLOOKUP(IF(ISBLANK($A203),$B203,$A203),Radionuclide_specific,9,FALSE)</f>
        <v>2.2284906903544789E-8</v>
      </c>
      <c r="F203" s="48">
        <f t="shared" si="34"/>
        <v>7.10645941313149E-8</v>
      </c>
      <c r="G203" s="47">
        <f>'Intermediate calcs'!$L23*VLOOKUP($B$184,Other_regional_data,5,FALSE)*Other_Fed_fish*Other_A_regnl*VLOOKUP(IF(ISBLANK($A203),$B203,$A203),Radionuclide_specific,9,FALSE)</f>
        <v>2.283667228770958E-11</v>
      </c>
      <c r="H203" s="48">
        <f>'Intermediate calcs'!$N23*VLOOKUP($B$184,Other_regional_data,6,FALSE)*Other_Fed_crust*Other_L_regnl*VLOOKUP(IF(ISBLANK($A203),$B203,$A203),Radionuclide_specific,9,FALSE)</f>
        <v>9.0018736216962583E-11</v>
      </c>
      <c r="I203" s="47">
        <f>'Intermediate calcs'!$P23*VLOOKUP($B$184,Other_regional_data,7,FALSE)*Other_Fed_molluscs*Other_L_regnl*VLOOKUP(IF(ISBLANK($A203),$B203,$A203),Radionuclide_specific,9,FALSE)</f>
        <v>4.1229216537165722E-11</v>
      </c>
      <c r="J203" s="48">
        <f t="shared" si="35"/>
        <v>1.5408462504183789E-10</v>
      </c>
    </row>
    <row r="204" spans="1:10">
      <c r="A204" s="4"/>
      <c r="B204" s="4" t="s">
        <v>19</v>
      </c>
      <c r="C204" s="47">
        <f>'Intermediate calcs'!$K24*VLOOKUP($B$184,Other_regional_data,5,FALSE)*Other_Fed_fish*Other_A_local*VLOOKUP(IF(ISBLANK($A204),$B204,$A204),Radionuclide_specific,9,FALSE)</f>
        <v>1.1394006304532884E-5</v>
      </c>
      <c r="D204" s="48">
        <f>'Intermediate calcs'!$M24*VLOOKUP($B$184,Other_regional_data,6,FALSE)*Other_Fed_crust*Other_L_local*VLOOKUP(IF(ISBLANK($A204),$B204,$A204),Radionuclide_specific,9,FALSE)</f>
        <v>8.9826927063638747E-4</v>
      </c>
      <c r="E204" s="47">
        <f>'Intermediate calcs'!$O24*VLOOKUP($B$184,Other_regional_data,7,FALSE)*Other_Fed_molluscs*Other_L_local*VLOOKUP(IF(ISBLANK($A204),$B204,$A204),Radionuclide_specific,9,FALSE)</f>
        <v>4.1141366591159606E-4</v>
      </c>
      <c r="F204" s="48">
        <f t="shared" si="34"/>
        <v>1.3210769428525166E-3</v>
      </c>
      <c r="G204" s="47">
        <f>'Intermediate calcs'!$L24*VLOOKUP($B$184,Other_regional_data,5,FALSE)*Other_Fed_fish*Other_A_regnl*VLOOKUP(IF(ISBLANK($A204),$B204,$A204),Radionuclide_specific,9,FALSE)</f>
        <v>2.1080005188654991E-6</v>
      </c>
      <c r="H204" s="48">
        <f>'Intermediate calcs'!$N24*VLOOKUP($B$184,Other_regional_data,6,FALSE)*Other_Fed_crust*Other_L_regnl*VLOOKUP(IF(ISBLANK($A204),$B204,$A204),Radionuclide_specific,9,FALSE)</f>
        <v>1.6618843609285399E-6</v>
      </c>
      <c r="I204" s="47">
        <f>'Intermediate calcs'!$P24*VLOOKUP($B$184,Other_regional_data,7,FALSE)*Other_Fed_molluscs*Other_L_regnl*VLOOKUP(IF(ISBLANK($A204),$B204,$A204),Radionuclide_specific,9,FALSE)</f>
        <v>7.611547668399825E-7</v>
      </c>
      <c r="J204" s="48">
        <f t="shared" si="35"/>
        <v>4.5310396466340215E-6</v>
      </c>
    </row>
    <row r="205" spans="1:10">
      <c r="A205" s="4" t="s">
        <v>19</v>
      </c>
      <c r="B205" s="4"/>
      <c r="C205" s="47">
        <f>'Intermediate calcs'!$K25*VLOOKUP($B$184,Other_regional_data,5,FALSE)*Other_Fed_fish*Other_A_local*VLOOKUP(IF(ISBLANK($A205),$B205,$A205),Radionuclide_specific,9,FALSE)</f>
        <v>1.0458346402820525E-5</v>
      </c>
      <c r="D205" s="48">
        <f>'Intermediate calcs'!$M25*VLOOKUP($B$184,Other_regional_data,6,FALSE)*Other_Fed_crust*Other_L_local*VLOOKUP(IF(ISBLANK($A205),$B205,$A205),Radionuclide_specific,9,FALSE)</f>
        <v>8.2450465132592559E-4</v>
      </c>
      <c r="E205" s="47">
        <f>'Intermediate calcs'!$O25*VLOOKUP($B$184,Other_regional_data,7,FALSE)*Other_Fed_molluscs*Other_L_local*VLOOKUP(IF(ISBLANK($A205),$B205,$A205),Radionuclide_specific,9,FALSE)</f>
        <v>3.7762894963872342E-4</v>
      </c>
      <c r="F205" s="48">
        <f t="shared" si="34"/>
        <v>1.2125919473674695E-3</v>
      </c>
      <c r="G205" s="47">
        <f>'Intermediate calcs'!$L25*VLOOKUP($B$184,Other_regional_data,5,FALSE)*Other_Fed_fish*Other_A_regnl*VLOOKUP(IF(ISBLANK($A205),$B205,$A205),Radionuclide_specific,9,FALSE)</f>
        <v>7.2334384342274507E-7</v>
      </c>
      <c r="H205" s="48">
        <f>'Intermediate calcs'!$N25*VLOOKUP($B$184,Other_regional_data,6,FALSE)*Other_Fed_crust*Other_L_regnl*VLOOKUP(IF(ISBLANK($A205),$B205,$A205),Radionuclide_specific,9,FALSE)</f>
        <v>5.7026258304963134E-7</v>
      </c>
      <c r="I205" s="47">
        <f>'Intermediate calcs'!$P25*VLOOKUP($B$184,Other_regional_data,7,FALSE)*Other_Fed_molluscs*Other_L_regnl*VLOOKUP(IF(ISBLANK($A205),$B205,$A205),Radionuclide_specific,9,FALSE)</f>
        <v>2.6118428793456374E-7</v>
      </c>
      <c r="J205" s="48">
        <f t="shared" si="35"/>
        <v>1.5547907144069399E-6</v>
      </c>
    </row>
    <row r="206" spans="1:10">
      <c r="A206" s="4" t="s">
        <v>14</v>
      </c>
      <c r="B206" s="4"/>
      <c r="C206" s="47">
        <f>'Intermediate calcs'!$K26*VLOOKUP($B$184,Other_regional_data,5,FALSE)*Other_Fed_fish*Other_A_local*VLOOKUP(IF(ISBLANK($A206),$B206,$A206),Radionuclide_specific,9,FALSE)</f>
        <v>1.3335460774745064E-7</v>
      </c>
      <c r="D206" s="48">
        <f>'Intermediate calcs'!$M26*VLOOKUP($B$184,Other_regional_data,6,FALSE)*Other_Fed_crust*Other_L_local*VLOOKUP(IF(ISBLANK($A206),$B206,$A206),Radionuclide_specific,9,FALSE)</f>
        <v>1.051327715955788E-6</v>
      </c>
      <c r="E206" s="47">
        <f>'Intermediate calcs'!$O26*VLOOKUP($B$184,Other_regional_data,7,FALSE)*Other_Fed_molluscs*Other_L_local*VLOOKUP(IF(ISBLANK($A206),$B206,$A206),Radionuclide_specific,9,FALSE)</f>
        <v>4.8151551415023412E-7</v>
      </c>
      <c r="F206" s="48">
        <f t="shared" si="34"/>
        <v>1.6661978378534729E-6</v>
      </c>
      <c r="G206" s="47">
        <f>'Intermediate calcs'!$L26*VLOOKUP($B$184,Other_regional_data,5,FALSE)*Other_Fed_fish*Other_A_regnl*VLOOKUP(IF(ISBLANK($A206),$B206,$A206),Radionuclide_specific,9,FALSE)</f>
        <v>2.6658179366113455E-8</v>
      </c>
      <c r="H206" s="48">
        <f>'Intermediate calcs'!$N26*VLOOKUP($B$184,Other_regional_data,6,FALSE)*Other_Fed_crust*Other_L_regnl*VLOOKUP(IF(ISBLANK($A206),$B206,$A206),Radionuclide_specific,9,FALSE)</f>
        <v>2.101650876405623E-9</v>
      </c>
      <c r="I206" s="47">
        <f>'Intermediate calcs'!$P26*VLOOKUP($B$184,Other_regional_data,7,FALSE)*Other_Fed_molluscs*Other_L_regnl*VLOOKUP(IF(ISBLANK($A206),$B206,$A206),Radionuclide_specific,9,FALSE)</f>
        <v>9.6257093478861611E-10</v>
      </c>
      <c r="J206" s="48">
        <f t="shared" si="35"/>
        <v>2.9722401177307695E-8</v>
      </c>
    </row>
    <row r="207" spans="1:10">
      <c r="A207" s="4"/>
      <c r="B207" s="4" t="s">
        <v>24</v>
      </c>
      <c r="C207" s="47">
        <f>'Intermediate calcs'!$K27*VLOOKUP($B$184,Other_regional_data,5,FALSE)*Other_Fed_fish*Other_A_local*VLOOKUP(IF(ISBLANK($A207),$B207,$A207),Radionuclide_specific,9,FALSE)</f>
        <v>0</v>
      </c>
      <c r="D207" s="48">
        <f>'Intermediate calcs'!$M27*VLOOKUP($B$184,Other_regional_data,6,FALSE)*Other_Fed_crust*Other_L_local*VLOOKUP(IF(ISBLANK($A207),$B207,$A207),Radionuclide_specific,9,FALSE)</f>
        <v>0</v>
      </c>
      <c r="E207" s="47">
        <f>'Intermediate calcs'!$O27*VLOOKUP($B$184,Other_regional_data,7,FALSE)*Other_Fed_molluscs*Other_L_local*VLOOKUP(IF(ISBLANK($A207),$B207,$A207),Radionuclide_specific,9,FALSE)</f>
        <v>0</v>
      </c>
      <c r="F207" s="48">
        <f t="shared" si="34"/>
        <v>0</v>
      </c>
      <c r="G207" s="47">
        <f>'Intermediate calcs'!$L27*VLOOKUP($B$184,Other_regional_data,5,FALSE)*Other_Fed_fish*Other_A_regnl*VLOOKUP(IF(ISBLANK($A207),$B207,$A207),Radionuclide_specific,9,FALSE)</f>
        <v>0</v>
      </c>
      <c r="H207" s="48">
        <f>'Intermediate calcs'!$N27*VLOOKUP($B$184,Other_regional_data,6,FALSE)*Other_Fed_crust*Other_L_regnl*VLOOKUP(IF(ISBLANK($A207),$B207,$A207),Radionuclide_specific,9,FALSE)</f>
        <v>0</v>
      </c>
      <c r="I207" s="47">
        <f>'Intermediate calcs'!$P27*VLOOKUP($B$184,Other_regional_data,7,FALSE)*Other_Fed_molluscs*Other_L_regnl*VLOOKUP(IF(ISBLANK($A207),$B207,$A207),Radionuclide_specific,9,FALSE)</f>
        <v>0</v>
      </c>
      <c r="J207" s="48">
        <f t="shared" si="35"/>
        <v>0</v>
      </c>
    </row>
    <row r="208" spans="1:10">
      <c r="A208" s="4"/>
      <c r="B208" s="4" t="s">
        <v>25</v>
      </c>
      <c r="C208" s="47">
        <f>'Intermediate calcs'!$K28*VLOOKUP($B$184,Other_regional_data,5,FALSE)*Other_Fed_fish*Other_A_local*VLOOKUP(IF(ISBLANK($A208),$B208,$A208),Radionuclide_specific,9,FALSE)</f>
        <v>0</v>
      </c>
      <c r="D208" s="48">
        <f>'Intermediate calcs'!$M28*VLOOKUP($B$184,Other_regional_data,6,FALSE)*Other_Fed_crust*Other_L_local*VLOOKUP(IF(ISBLANK($A208),$B208,$A208),Radionuclide_specific,9,FALSE)</f>
        <v>0</v>
      </c>
      <c r="E208" s="47">
        <f>'Intermediate calcs'!$O28*VLOOKUP($B$184,Other_regional_data,7,FALSE)*Other_Fed_molluscs*Other_L_local*VLOOKUP(IF(ISBLANK($A208),$B208,$A208),Radionuclide_specific,9,FALSE)</f>
        <v>0</v>
      </c>
      <c r="F208" s="48">
        <f t="shared" si="34"/>
        <v>0</v>
      </c>
      <c r="G208" s="47">
        <f>'Intermediate calcs'!$L28*VLOOKUP($B$184,Other_regional_data,5,FALSE)*Other_Fed_fish*Other_A_regnl*VLOOKUP(IF(ISBLANK($A208),$B208,$A208),Radionuclide_specific,9,FALSE)</f>
        <v>0</v>
      </c>
      <c r="H208" s="48">
        <f>'Intermediate calcs'!$N28*VLOOKUP($B$184,Other_regional_data,6,FALSE)*Other_Fed_crust*Other_L_regnl*VLOOKUP(IF(ISBLANK($A208),$B208,$A208),Radionuclide_specific,9,FALSE)</f>
        <v>0</v>
      </c>
      <c r="I208" s="47">
        <f>'Intermediate calcs'!$P28*VLOOKUP($B$184,Other_regional_data,7,FALSE)*Other_Fed_molluscs*Other_L_regnl*VLOOKUP(IF(ISBLANK($A208),$B208,$A208),Radionuclide_specific,9,FALSE)</f>
        <v>0</v>
      </c>
      <c r="J208" s="48">
        <f t="shared" si="35"/>
        <v>0</v>
      </c>
    </row>
    <row r="209" spans="1:10">
      <c r="A209" s="4"/>
      <c r="B209" s="4" t="s">
        <v>26</v>
      </c>
      <c r="C209" s="47">
        <f>'Intermediate calcs'!$K29*VLOOKUP($B$184,Other_regional_data,5,FALSE)*Other_Fed_fish*Other_A_local*VLOOKUP(IF(ISBLANK($A209),$B209,$A209),Radionuclide_specific,9,FALSE)</f>
        <v>1.3335460774745065E-10</v>
      </c>
      <c r="D209" s="48">
        <f>'Intermediate calcs'!$M29*VLOOKUP($B$184,Other_regional_data,6,FALSE)*Other_Fed_crust*Other_L_local*VLOOKUP(IF(ISBLANK($A209),$B209,$A209),Radionuclide_specific,9,FALSE)</f>
        <v>4.7309747218010452E-7</v>
      </c>
      <c r="E209" s="47">
        <f>'Intermediate calcs'!$O29*VLOOKUP($B$184,Other_regional_data,7,FALSE)*Other_Fed_molluscs*Other_L_local*VLOOKUP(IF(ISBLANK($A209),$B209,$A209),Radionuclide_specific,9,FALSE)</f>
        <v>1.2037887853755853E-7</v>
      </c>
      <c r="F209" s="48">
        <f t="shared" si="34"/>
        <v>5.9360970532541044E-7</v>
      </c>
      <c r="G209" s="47">
        <f>'Intermediate calcs'!$L29*VLOOKUP($B$184,Other_regional_data,5,FALSE)*Other_Fed_fish*Other_A_regnl*VLOOKUP(IF(ISBLANK($A209),$B209,$A209),Radionuclide_specific,9,FALSE)</f>
        <v>2.6658179366113455E-11</v>
      </c>
      <c r="H209" s="48">
        <f>'Intermediate calcs'!$N29*VLOOKUP($B$184,Other_regional_data,6,FALSE)*Other_Fed_crust*Other_L_regnl*VLOOKUP(IF(ISBLANK($A209),$B209,$A209),Radionuclide_specific,9,FALSE)</f>
        <v>9.4574289438253041E-10</v>
      </c>
      <c r="I209" s="47">
        <f>'Intermediate calcs'!$P29*VLOOKUP($B$184,Other_regional_data,7,FALSE)*Other_Fed_molluscs*Other_L_regnl*VLOOKUP(IF(ISBLANK($A209),$B209,$A209),Radionuclide_specific,9,FALSE)</f>
        <v>2.4064273369715408E-10</v>
      </c>
      <c r="J209" s="48">
        <f t="shared" si="35"/>
        <v>1.213043807445798E-9</v>
      </c>
    </row>
    <row r="210" spans="1:10">
      <c r="A210" s="4"/>
      <c r="B210" s="4" t="s">
        <v>27</v>
      </c>
      <c r="C210" s="47">
        <f>'Intermediate calcs'!$K30*VLOOKUP($B$184,Other_regional_data,5,FALSE)*Other_Fed_fish*Other_A_local*VLOOKUP(IF(ISBLANK($A210),$B210,$A210),Radionuclide_specific,9,FALSE)</f>
        <v>1.0477862037299693E-11</v>
      </c>
      <c r="D210" s="48">
        <f>'Intermediate calcs'!$M30*VLOOKUP($B$184,Other_regional_data,6,FALSE)*Other_Fed_crust*Other_L_local*VLOOKUP(IF(ISBLANK($A210),$B210,$A210),Radionuclide_specific,9,FALSE)</f>
        <v>4.1302160269691665E-9</v>
      </c>
      <c r="E210" s="47">
        <f>'Intermediate calcs'!$O30*VLOOKUP($B$184,Other_regional_data,7,FALSE)*Other_Fed_molluscs*Other_L_local*VLOOKUP(IF(ISBLANK($A210),$B210,$A210),Radionuclide_specific,9,FALSE)</f>
        <v>1.8916680913044906E-9</v>
      </c>
      <c r="F210" s="48">
        <f t="shared" si="34"/>
        <v>6.0323619803109576E-9</v>
      </c>
      <c r="G210" s="47">
        <f>'Intermediate calcs'!$L30*VLOOKUP($B$184,Other_regional_data,5,FALSE)*Other_Fed_fish*Other_A_regnl*VLOOKUP(IF(ISBLANK($A210),$B210,$A210),Radionuclide_specific,9,FALSE)</f>
        <v>2.0945712359089136E-12</v>
      </c>
      <c r="H210" s="48">
        <f>'Intermediate calcs'!$N30*VLOOKUP($B$184,Other_regional_data,6,FALSE)*Other_Fed_crust*Other_L_regnl*VLOOKUP(IF(ISBLANK($A210),$B210,$A210),Radionuclide_specific,9,FALSE)</f>
        <v>8.2564855858792316E-12</v>
      </c>
      <c r="I210" s="47">
        <f>'Intermediate calcs'!$P30*VLOOKUP($B$184,Other_regional_data,7,FALSE)*Other_Fed_molluscs*Other_L_regnl*VLOOKUP(IF(ISBLANK($A210),$B210,$A210),Radionuclide_specific,9,FALSE)</f>
        <v>3.781528672383849E-12</v>
      </c>
      <c r="J210" s="48">
        <f t="shared" si="35"/>
        <v>1.4132585494171994E-11</v>
      </c>
    </row>
    <row r="211" spans="1:10">
      <c r="A211" s="4"/>
      <c r="B211" s="4" t="s">
        <v>28</v>
      </c>
      <c r="C211" s="47">
        <f>'Intermediate calcs'!$K31*VLOOKUP($B$184,Other_regional_data,5,FALSE)*Other_Fed_fish*Other_A_local*VLOOKUP(IF(ISBLANK($A211),$B211,$A211),Radionuclide_specific,9,FALSE)</f>
        <v>0</v>
      </c>
      <c r="D211" s="48">
        <f>'Intermediate calcs'!$M31*VLOOKUP($B$184,Other_regional_data,6,FALSE)*Other_Fed_crust*Other_L_local*VLOOKUP(IF(ISBLANK($A211),$B211,$A211),Radionuclide_specific,9,FALSE)</f>
        <v>0</v>
      </c>
      <c r="E211" s="47">
        <f>'Intermediate calcs'!$O31*VLOOKUP($B$184,Other_regional_data,7,FALSE)*Other_Fed_molluscs*Other_L_local*VLOOKUP(IF(ISBLANK($A211),$B211,$A211),Radionuclide_specific,9,FALSE)</f>
        <v>0</v>
      </c>
      <c r="F211" s="48">
        <f t="shared" si="34"/>
        <v>0</v>
      </c>
      <c r="G211" s="47">
        <f>'Intermediate calcs'!$L31*VLOOKUP($B$184,Other_regional_data,5,FALSE)*Other_Fed_fish*Other_A_regnl*VLOOKUP(IF(ISBLANK($A211),$B211,$A211),Radionuclide_specific,9,FALSE)</f>
        <v>0</v>
      </c>
      <c r="H211" s="48">
        <f>'Intermediate calcs'!$N31*VLOOKUP($B$184,Other_regional_data,6,FALSE)*Other_Fed_crust*Other_L_regnl*VLOOKUP(IF(ISBLANK($A211),$B211,$A211),Radionuclide_specific,9,FALSE)</f>
        <v>0</v>
      </c>
      <c r="I211" s="47">
        <f>'Intermediate calcs'!$P31*VLOOKUP($B$184,Other_regional_data,7,FALSE)*Other_Fed_molluscs*Other_L_regnl*VLOOKUP(IF(ISBLANK($A211),$B211,$A211),Radionuclide_specific,9,FALSE)</f>
        <v>0</v>
      </c>
      <c r="J211" s="48">
        <f t="shared" si="35"/>
        <v>0</v>
      </c>
    </row>
    <row r="212" spans="1:10">
      <c r="A212" s="4"/>
      <c r="B212" s="4" t="s">
        <v>22</v>
      </c>
      <c r="C212" s="47">
        <f>'Intermediate calcs'!$K32*VLOOKUP($B$184,Other_regional_data,5,FALSE)*Other_Fed_fish*Other_A_local*VLOOKUP(IF(ISBLANK($A212),$B212,$A212),Radionuclide_specific,9,FALSE)</f>
        <v>6.572477096124353E-7</v>
      </c>
      <c r="D212" s="48">
        <f>'Intermediate calcs'!$M32*VLOOKUP($B$184,Other_regional_data,6,FALSE)*Other_Fed_crust*Other_L_local*VLOOKUP(IF(ISBLANK($A212),$B212,$A212),Radionuclide_specific,9,FALSE)</f>
        <v>2.3316946843162292E-3</v>
      </c>
      <c r="E212" s="47">
        <f>'Intermediate calcs'!$O32*VLOOKUP($B$184,Other_regional_data,7,FALSE)*Other_Fed_molluscs*Other_L_local*VLOOKUP(IF(ISBLANK($A212),$B212,$A212),Radionuclide_specific,9,FALSE)</f>
        <v>5.9329590136368126E-4</v>
      </c>
      <c r="F212" s="48">
        <f t="shared" si="34"/>
        <v>2.9256478333895232E-3</v>
      </c>
      <c r="G212" s="47">
        <f>'Intermediate calcs'!$L32*VLOOKUP($B$184,Other_regional_data,5,FALSE)*Other_Fed_fish*Other_A_regnl*VLOOKUP(IF(ISBLANK($A212),$B212,$A212),Radionuclide_specific,9,FALSE)</f>
        <v>1.3138674116155914E-7</v>
      </c>
      <c r="H212" s="48">
        <f>'Intermediate calcs'!$N32*VLOOKUP($B$184,Other_regional_data,6,FALSE)*Other_Fed_crust*Other_L_regnl*VLOOKUP(IF(ISBLANK($A212),$B212,$A212),Radionuclide_specific,9,FALSE)</f>
        <v>4.6611614080281852E-6</v>
      </c>
      <c r="I212" s="47">
        <f>'Intermediate calcs'!$P32*VLOOKUP($B$184,Other_regional_data,7,FALSE)*Other_Fed_molluscs*Other_L_regnl*VLOOKUP(IF(ISBLANK($A212),$B212,$A212),Radionuclide_specific,9,FALSE)</f>
        <v>1.1860249017931163E-6</v>
      </c>
      <c r="J212" s="48">
        <f t="shared" si="35"/>
        <v>5.9785730509828607E-6</v>
      </c>
    </row>
    <row r="213" spans="1:10">
      <c r="A213" s="4"/>
      <c r="B213" s="4" t="s">
        <v>23</v>
      </c>
      <c r="C213" s="47">
        <f>'Intermediate calcs'!$K33*VLOOKUP($B$184,Other_regional_data,5,FALSE)*Other_Fed_fish*Other_A_local*VLOOKUP(IF(ISBLANK($A213),$B213,$A213),Radionuclide_specific,9,FALSE)</f>
        <v>1.2382927862263274E-10</v>
      </c>
      <c r="D213" s="48">
        <f>'Intermediate calcs'!$M33*VLOOKUP($B$184,Other_regional_data,6,FALSE)*Other_Fed_crust*Other_L_local*VLOOKUP(IF(ISBLANK($A213),$B213,$A213),Radionuclide_specific,9,FALSE)</f>
        <v>4.8811643955090154E-8</v>
      </c>
      <c r="E213" s="47">
        <f>'Intermediate calcs'!$O33*VLOOKUP($B$184,Other_regional_data,7,FALSE)*Other_Fed_molluscs*Other_L_local*VLOOKUP(IF(ISBLANK($A213),$B213,$A213),Radionuclide_specific,9,FALSE)</f>
        <v>2.2356077442689438E-8</v>
      </c>
      <c r="F213" s="48">
        <f t="shared" si="34"/>
        <v>7.1291550676402219E-8</v>
      </c>
      <c r="G213" s="47">
        <f>'Intermediate calcs'!$L33*VLOOKUP($B$184,Other_regional_data,5,FALSE)*Other_Fed_fish*Other_A_regnl*VLOOKUP(IF(ISBLANK($A213),$B213,$A213),Radionuclide_specific,9,FALSE)</f>
        <v>2.4754023697105347E-11</v>
      </c>
      <c r="H213" s="48">
        <f>'Intermediate calcs'!$N33*VLOOKUP($B$184,Other_regional_data,6,FALSE)*Other_Fed_crust*Other_L_regnl*VLOOKUP(IF(ISBLANK($A213),$B213,$A213),Radionuclide_specific,9,FALSE)</f>
        <v>9.7576647833118203E-11</v>
      </c>
      <c r="I213" s="47">
        <f>'Intermediate calcs'!$P33*VLOOKUP($B$184,Other_regional_data,7,FALSE)*Other_Fed_molluscs*Other_L_regnl*VLOOKUP(IF(ISBLANK($A213),$B213,$A213),Radionuclide_specific,9,FALSE)</f>
        <v>4.4690793400900033E-11</v>
      </c>
      <c r="J213" s="48">
        <f t="shared" si="35"/>
        <v>1.6702146493112359E-10</v>
      </c>
    </row>
    <row r="214" spans="1:10">
      <c r="A214" s="4"/>
      <c r="B214" s="4" t="s">
        <v>19</v>
      </c>
      <c r="C214" s="47">
        <f>'Intermediate calcs'!$K34*VLOOKUP($B$184,Other_regional_data,5,FALSE)*Other_Fed_fish*Other_A_local*VLOOKUP(IF(ISBLANK($A214),$B214,$A214),Radionuclide_specific,9,FALSE)</f>
        <v>1.1430394949781483E-5</v>
      </c>
      <c r="D214" s="48">
        <f>'Intermediate calcs'!$M34*VLOOKUP($B$184,Other_regional_data,6,FALSE)*Other_Fed_crust*Other_L_local*VLOOKUP(IF(ISBLANK($A214),$B214,$A214),Radionuclide_specific,9,FALSE)</f>
        <v>9.0113804224781831E-4</v>
      </c>
      <c r="E214" s="47">
        <f>'Intermediate calcs'!$O34*VLOOKUP($B$184,Other_regional_data,7,FALSE)*Other_Fed_molluscs*Other_L_local*VLOOKUP(IF(ISBLANK($A214),$B214,$A214),Radionuclide_specific,9,FALSE)</f>
        <v>4.1272758355734345E-4</v>
      </c>
      <c r="F214" s="48">
        <f t="shared" si="34"/>
        <v>1.3252960207549432E-3</v>
      </c>
      <c r="G214" s="47">
        <f>'Intermediate calcs'!$L34*VLOOKUP($B$184,Other_regional_data,5,FALSE)*Other_Fed_fish*Other_A_regnl*VLOOKUP(IF(ISBLANK($A214),$B214,$A214),Radionuclide_specific,9,FALSE)</f>
        <v>2.2849868028097244E-6</v>
      </c>
      <c r="H214" s="48">
        <f>'Intermediate calcs'!$N34*VLOOKUP($B$184,Other_regional_data,6,FALSE)*Other_Fed_crust*Other_L_regnl*VLOOKUP(IF(ISBLANK($A214),$B214,$A214),Radionuclide_specific,9,FALSE)</f>
        <v>1.8014150369191056E-6</v>
      </c>
      <c r="I214" s="47">
        <f>'Intermediate calcs'!$P34*VLOOKUP($B$184,Other_regional_data,7,FALSE)*Other_Fed_molluscs*Other_L_regnl*VLOOKUP(IF(ISBLANK($A214),$B214,$A214),Radionuclide_specific,9,FALSE)</f>
        <v>8.2506080124738534E-7</v>
      </c>
      <c r="J214" s="48">
        <f t="shared" si="35"/>
        <v>4.911462640976216E-6</v>
      </c>
    </row>
    <row r="215" spans="1:10">
      <c r="A215" s="4" t="s">
        <v>133</v>
      </c>
      <c r="B215" s="4"/>
      <c r="C215" s="47">
        <f>'Intermediate calcs'!$K35*VLOOKUP($B$184,Other_regional_data,5,FALSE)*Other_Fed_fish*Other_A_local*VLOOKUP(IF(ISBLANK($A215),$B215,$A215),Radionuclide_specific,9,FALSE)</f>
        <v>5.9904213366615822E-7</v>
      </c>
      <c r="D215" s="48">
        <f>'Intermediate calcs'!$M35*VLOOKUP($B$184,Other_regional_data,6,FALSE)*Other_Fed_crust*Other_L_local*VLOOKUP(IF(ISBLANK($A215),$B215,$A215),Radionuclide_specific,9,FALSE)</f>
        <v>7.871114076803291E-6</v>
      </c>
      <c r="E215" s="47">
        <f>'Intermediate calcs'!$O35*VLOOKUP($B$184,Other_regional_data,7,FALSE)*Other_Fed_molluscs*Other_L_local*VLOOKUP(IF(ISBLANK($A215),$B215,$A215),Radionuclide_specific,9,FALSE)</f>
        <v>3.6050258012854172E-6</v>
      </c>
      <c r="F215" s="48">
        <f t="shared" si="34"/>
        <v>1.2075182011754866E-5</v>
      </c>
      <c r="G215" s="47">
        <f>'Intermediate calcs'!$L35*VLOOKUP($B$184,Other_regional_data,5,FALSE)*Other_Fed_fish*Other_A_regnl*VLOOKUP(IF(ISBLANK($A215),$B215,$A215),Radionuclide_specific,9,FALSE)</f>
        <v>1.159426287367317E-7</v>
      </c>
      <c r="H215" s="48">
        <f>'Intermediate calcs'!$N35*VLOOKUP($B$184,Other_regional_data,6,FALSE)*Other_Fed_crust*Other_L_regnl*VLOOKUP(IF(ISBLANK($A215),$B215,$A215),Radionuclide_specific,9,FALSE)</f>
        <v>1.5234281628341199E-8</v>
      </c>
      <c r="I215" s="47">
        <f>'Intermediate calcs'!$P35*VLOOKUP($B$184,Other_regional_data,7,FALSE)*Other_Fed_molluscs*Other_L_regnl*VLOOKUP(IF(ISBLANK($A215),$B215,$A215),Radionuclide_specific,9,FALSE)</f>
        <v>6.9774085089265011E-9</v>
      </c>
      <c r="J215" s="48">
        <f t="shared" si="35"/>
        <v>1.381543188739994E-7</v>
      </c>
    </row>
    <row r="216" spans="1:10">
      <c r="A216" s="4" t="s">
        <v>20</v>
      </c>
      <c r="B216" s="4"/>
      <c r="C216" s="47">
        <f>'Intermediate calcs'!$K36*VLOOKUP($B$184,Other_regional_data,5,FALSE)*Other_Fed_fish*Other_A_local*VLOOKUP(IF(ISBLANK($A216),$B216,$A216),Radionuclide_specific,9,FALSE)</f>
        <v>6.5609406001191511E-7</v>
      </c>
      <c r="D216" s="48">
        <f>'Intermediate calcs'!$M36*VLOOKUP($B$184,Other_regional_data,6,FALSE)*Other_Fed_crust*Other_L_local*VLOOKUP(IF(ISBLANK($A216),$B216,$A216),Radionuclide_specific,9,FALSE)</f>
        <v>8.6207478593563726E-6</v>
      </c>
      <c r="E216" s="47">
        <f>'Intermediate calcs'!$O36*VLOOKUP($B$184,Other_regional_data,7,FALSE)*Other_Fed_molluscs*Other_L_local*VLOOKUP(IF(ISBLANK($A216),$B216,$A216),Radionuclide_specific,9,FALSE)</f>
        <v>3.9483633645896186E-6</v>
      </c>
      <c r="F216" s="48">
        <f t="shared" si="34"/>
        <v>1.3225205283957906E-5</v>
      </c>
      <c r="G216" s="47">
        <f>'Intermediate calcs'!$L36*VLOOKUP($B$184,Other_regional_data,5,FALSE)*Other_Fed_fish*Other_A_regnl*VLOOKUP(IF(ISBLANK($A216),$B216,$A216),Radionuclide_specific,9,FALSE)</f>
        <v>1.2698594709280068E-7</v>
      </c>
      <c r="H216" s="48">
        <f>'Intermediate calcs'!$N36*VLOOKUP($B$184,Other_regional_data,6,FALSE)*Other_Fed_crust*Other_L_regnl*VLOOKUP(IF(ISBLANK($A216),$B216,$A216),Radionuclide_specific,9,FALSE)</f>
        <v>1.6685318436638829E-8</v>
      </c>
      <c r="I216" s="47">
        <f>'Intermediate calcs'!$P36*VLOOKUP($B$184,Other_regional_data,7,FALSE)*Other_Fed_molluscs*Other_L_regnl*VLOOKUP(IF(ISBLANK($A216),$B216,$A216),Radionuclide_specific,9,FALSE)</f>
        <v>7.6419936085052211E-9</v>
      </c>
      <c r="J216" s="48">
        <f t="shared" si="35"/>
        <v>1.5131325913794473E-7</v>
      </c>
    </row>
    <row r="217" spans="1:10">
      <c r="A217" s="4"/>
      <c r="B217" s="4" t="s">
        <v>29</v>
      </c>
      <c r="C217" s="47">
        <f>'Intermediate calcs'!$K37*VLOOKUP($B$184,Other_regional_data,5,FALSE)*Other_Fed_fish*Other_A_local*VLOOKUP(IF(ISBLANK($A217),$B217,$A217),Radionuclide_specific,9,FALSE)</f>
        <v>3.2804703000595756E-7</v>
      </c>
      <c r="D217" s="48">
        <f>'Intermediate calcs'!$M37*VLOOKUP($B$184,Other_regional_data,6,FALSE)*Other_Fed_crust*Other_L_local*VLOOKUP(IF(ISBLANK($A217),$B217,$A217),Radionuclide_specific,9,FALSE)</f>
        <v>2.586224357806912E-6</v>
      </c>
      <c r="E217" s="47">
        <f>'Intermediate calcs'!$O37*VLOOKUP($B$184,Other_regional_data,7,FALSE)*Other_Fed_molluscs*Other_L_local*VLOOKUP(IF(ISBLANK($A217),$B217,$A217),Radionuclide_specific,9,FALSE)</f>
        <v>1.1845090093768858E-6</v>
      </c>
      <c r="F217" s="48">
        <f t="shared" si="34"/>
        <v>4.0987803971897553E-6</v>
      </c>
      <c r="G217" s="47">
        <f>'Intermediate calcs'!$L37*VLOOKUP($B$184,Other_regional_data,5,FALSE)*Other_Fed_fish*Other_A_regnl*VLOOKUP(IF(ISBLANK($A217),$B217,$A217),Radionuclide_specific,9,FALSE)</f>
        <v>6.3492973546400327E-8</v>
      </c>
      <c r="H217" s="48">
        <f>'Intermediate calcs'!$N37*VLOOKUP($B$184,Other_regional_data,6,FALSE)*Other_Fed_crust*Other_L_regnl*VLOOKUP(IF(ISBLANK($A217),$B217,$A217),Radionuclide_specific,9,FALSE)</f>
        <v>5.0055955309916497E-9</v>
      </c>
      <c r="I217" s="47">
        <f>'Intermediate calcs'!$P37*VLOOKUP($B$184,Other_regional_data,7,FALSE)*Other_Fed_molluscs*Other_L_regnl*VLOOKUP(IF(ISBLANK($A217),$B217,$A217),Radionuclide_specific,9,FALSE)</f>
        <v>2.2925980825515667E-9</v>
      </c>
      <c r="J217" s="48">
        <f t="shared" si="35"/>
        <v>7.0791167159943549E-8</v>
      </c>
    </row>
    <row r="218" spans="1:10">
      <c r="A218" s="4"/>
      <c r="B218" s="4" t="s">
        <v>69</v>
      </c>
      <c r="C218" s="47">
        <f>'Intermediate calcs'!$K38*VLOOKUP($B$184,Other_regional_data,5,FALSE)*Other_Fed_fish*Other_A_local*VLOOKUP(IF(ISBLANK($A218),$B218,$A218),Radionuclide_specific,9,FALSE)</f>
        <v>1.022175528279433E-10</v>
      </c>
      <c r="D218" s="48">
        <f>'Intermediate calcs'!$M38*VLOOKUP($B$184,Other_regional_data,6,FALSE)*Other_Fed_crust*Other_L_local*VLOOKUP(IF(ISBLANK($A218),$B218,$A218),Radionuclide_specific,9,FALSE)</f>
        <v>1.6117050345753218E-8</v>
      </c>
      <c r="E218" s="47">
        <f>'Intermediate calcs'!$O38*VLOOKUP($B$184,Other_regional_data,7,FALSE)*Other_Fed_molluscs*Other_L_local*VLOOKUP(IF(ISBLANK($A218),$B218,$A218),Radionuclide_specific,9,FALSE)</f>
        <v>7.3817228120588537E-9</v>
      </c>
      <c r="F218" s="48">
        <f t="shared" si="34"/>
        <v>2.3600990710640017E-8</v>
      </c>
      <c r="G218" s="47">
        <f>'Intermediate calcs'!$L38*VLOOKUP($B$184,Other_regional_data,5,FALSE)*Other_Fed_fish*Other_A_regnl*VLOOKUP(IF(ISBLANK($A218),$B218,$A218),Radionuclide_specific,9,FALSE)</f>
        <v>1.9784042481849379E-11</v>
      </c>
      <c r="H218" s="48">
        <f>'Intermediate calcs'!$N38*VLOOKUP($B$184,Other_regional_data,6,FALSE)*Other_Fed_crust*Other_L_regnl*VLOOKUP(IF(ISBLANK($A218),$B218,$A218),Radionuclide_specific,9,FALSE)</f>
        <v>3.1194290990237814E-11</v>
      </c>
      <c r="I218" s="47">
        <f>'Intermediate calcs'!$P38*VLOOKUP($B$184,Other_regional_data,7,FALSE)*Other_Fed_molluscs*Other_L_regnl*VLOOKUP(IF(ISBLANK($A218),$B218,$A218),Radionuclide_specific,9,FALSE)</f>
        <v>1.4287205441988025E-11</v>
      </c>
      <c r="J218" s="48">
        <f t="shared" si="35"/>
        <v>6.5265538914075219E-11</v>
      </c>
    </row>
    <row r="219" spans="1:10">
      <c r="A219" s="4"/>
      <c r="B219" s="4" t="s">
        <v>70</v>
      </c>
      <c r="C219" s="47">
        <f>'Intermediate calcs'!$K39*VLOOKUP($B$184,Other_regional_data,5,FALSE)*Other_Fed_fish*Other_A_local*VLOOKUP(IF(ISBLANK($A219),$B219,$A219),Radionuclide_specific,9,FALSE)</f>
        <v>2.0538596661242559E-7</v>
      </c>
      <c r="D219" s="48">
        <f>'Intermediate calcs'!$M39*VLOOKUP($B$184,Other_regional_data,6,FALSE)*Other_Fed_crust*Other_L_local*VLOOKUP(IF(ISBLANK($A219),$B219,$A219),Radionuclide_specific,9,FALSE)</f>
        <v>2.6986688951028641E-6</v>
      </c>
      <c r="E219" s="47">
        <f>'Intermediate calcs'!$O39*VLOOKUP($B$184,Other_regional_data,7,FALSE)*Other_Fed_molluscs*Other_L_local*VLOOKUP(IF(ISBLANK($A219),$B219,$A219),Radionuclide_specific,9,FALSE)</f>
        <v>1.2360094010889243E-6</v>
      </c>
      <c r="F219" s="48">
        <f t="shared" si="34"/>
        <v>4.1400642628042143E-6</v>
      </c>
      <c r="G219" s="47">
        <f>'Intermediate calcs'!$L39*VLOOKUP($B$184,Other_regional_data,5,FALSE)*Other_Fed_fish*Other_A_regnl*VLOOKUP(IF(ISBLANK($A219),$B219,$A219),Radionuclide_specific,9,FALSE)</f>
        <v>3.9752122568181082E-8</v>
      </c>
      <c r="H219" s="48">
        <f>'Intermediate calcs'!$N39*VLOOKUP($B$184,Other_regional_data,6,FALSE)*Other_Fed_crust*Other_L_regnl*VLOOKUP(IF(ISBLANK($A219),$B219,$A219),Radionuclide_specific,9,FALSE)</f>
        <v>5.2232301192956343E-9</v>
      </c>
      <c r="I219" s="47">
        <f>'Intermediate calcs'!$P39*VLOOKUP($B$184,Other_regional_data,7,FALSE)*Other_Fed_molluscs*Other_L_regnl*VLOOKUP(IF(ISBLANK($A219),$B219,$A219),Radionuclide_specific,9,FALSE)</f>
        <v>2.3922762600538083E-9</v>
      </c>
      <c r="J219" s="48">
        <f t="shared" si="35"/>
        <v>4.7367628947530519E-8</v>
      </c>
    </row>
    <row r="220" spans="1:10">
      <c r="A220" s="4"/>
      <c r="B220" s="4" t="s">
        <v>71</v>
      </c>
      <c r="C220" s="47">
        <f>'Intermediate calcs'!$K40*VLOOKUP($B$184,Other_regional_data,5,FALSE)*Other_Fed_fish*Other_A_local*VLOOKUP(IF(ISBLANK($A220),$B220,$A220),Radionuclide_specific,9,FALSE)</f>
        <v>5.7051657392340445E-9</v>
      </c>
      <c r="D220" s="48">
        <f>'Intermediate calcs'!$M40*VLOOKUP($B$184,Other_regional_data,6,FALSE)*Other_Fed_crust*Other_L_local*VLOOKUP(IF(ISBLANK($A220),$B220,$A220),Radionuclide_specific,9,FALSE)</f>
        <v>2.0240016713271493E-5</v>
      </c>
      <c r="E220" s="47">
        <f>'Intermediate calcs'!$O40*VLOOKUP($B$184,Other_regional_data,7,FALSE)*Other_Fed_molluscs*Other_L_local*VLOOKUP(IF(ISBLANK($A220),$B220,$A220),Radionuclide_specific,9,FALSE)</f>
        <v>5.1500391712038509E-6</v>
      </c>
      <c r="F220" s="48">
        <f t="shared" si="34"/>
        <v>2.5395761050214578E-5</v>
      </c>
      <c r="G220" s="47">
        <f>'Intermediate calcs'!$L40*VLOOKUP($B$184,Other_regional_data,5,FALSE)*Other_Fed_fish*Other_A_regnl*VLOOKUP(IF(ISBLANK($A220),$B220,$A220),Radionuclide_specific,9,FALSE)</f>
        <v>1.1042256268939188E-9</v>
      </c>
      <c r="H220" s="48">
        <f>'Intermediate calcs'!$N40*VLOOKUP($B$184,Other_regional_data,6,FALSE)*Other_Fed_crust*Other_L_regnl*VLOOKUP(IF(ISBLANK($A220),$B220,$A220),Radionuclide_specific,9,FALSE)</f>
        <v>3.9174225894717249E-8</v>
      </c>
      <c r="I220" s="47">
        <f>'Intermediate calcs'!$P40*VLOOKUP($B$184,Other_regional_data,7,FALSE)*Other_Fed_molluscs*Other_L_regnl*VLOOKUP(IF(ISBLANK($A220),$B220,$A220),Radionuclide_specific,9,FALSE)</f>
        <v>9.9678177502242016E-9</v>
      </c>
      <c r="J220" s="48">
        <f t="shared" si="35"/>
        <v>5.0246269271835367E-8</v>
      </c>
    </row>
    <row r="221" spans="1:10">
      <c r="A221" s="4" t="s">
        <v>72</v>
      </c>
      <c r="B221" s="4"/>
      <c r="C221" s="47">
        <f>'Intermediate calcs'!$K41*VLOOKUP($B$184,Other_regional_data,5,FALSE)*Other_Fed_fish*Other_A_local*VLOOKUP(IF(ISBLANK($A221),$B221,$A221),Radionuclide_specific,9,FALSE)</f>
        <v>2.3344506562481604E-10</v>
      </c>
      <c r="D221" s="48">
        <f>'Intermediate calcs'!$M41*VLOOKUP($B$184,Other_regional_data,6,FALSE)*Other_Fed_crust*Other_L_local*VLOOKUP(IF(ISBLANK($A221),$B221,$A221),Radionuclide_specific,9,FALSE)</f>
        <v>1.8404108548636093E-8</v>
      </c>
      <c r="E221" s="47">
        <f>'Intermediate calcs'!$O41*VLOOKUP($B$184,Other_regional_data,7,FALSE)*Other_Fed_molluscs*Other_L_local*VLOOKUP(IF(ISBLANK($A221),$B221,$A221),Radionuclide_specific,9,FALSE)</f>
        <v>2.5287634832921769E-8</v>
      </c>
      <c r="F221" s="48">
        <f t="shared" si="34"/>
        <v>4.3925188447182678E-8</v>
      </c>
      <c r="G221" s="47">
        <f>'Intermediate calcs'!$L41*VLOOKUP($B$184,Other_regional_data,5,FALSE)*Other_Fed_fish*Other_A_regnl*VLOOKUP(IF(ISBLANK($A221),$B221,$A221),Radionuclide_specific,9,FALSE)</f>
        <v>4.6688646770823585E-11</v>
      </c>
      <c r="H221" s="48">
        <f>'Intermediate calcs'!$N41*VLOOKUP($B$184,Other_regional_data,6,FALSE)*Other_Fed_crust*Other_L_regnl*VLOOKUP(IF(ISBLANK($A221),$B221,$A221),Radionuclide_specific,9,FALSE)</f>
        <v>3.6807928274660553E-11</v>
      </c>
      <c r="I221" s="47">
        <f>'Intermediate calcs'!$P41*VLOOKUP($B$184,Other_regional_data,7,FALSE)*Other_Fed_molluscs*Other_L_regnl*VLOOKUP(IF(ISBLANK($A221),$B221,$A221),Radionuclide_specific,9,FALSE)</f>
        <v>5.0574872817459645E-11</v>
      </c>
      <c r="J221" s="48">
        <f t="shared" si="35"/>
        <v>1.3407144786294379E-10</v>
      </c>
    </row>
    <row r="222" spans="1:10">
      <c r="A222" s="4" t="s">
        <v>30</v>
      </c>
      <c r="B222" s="4"/>
      <c r="C222" s="47">
        <f>'Intermediate calcs'!$K42*VLOOKUP($B$184,Other_regional_data,5,FALSE)*Other_Fed_fish*Other_A_local*VLOOKUP(IF(ISBLANK($A222),$B222,$A222),Radionuclide_specific,9,FALSE)</f>
        <v>2.1438835607763556E-10</v>
      </c>
      <c r="D222" s="48">
        <f>'Intermediate calcs'!$M42*VLOOKUP($B$184,Other_regional_data,6,FALSE)*Other_Fed_crust*Other_L_local*VLOOKUP(IF(ISBLANK($A222),$B222,$A222),Radionuclide_specific,9,FALSE)</f>
        <v>1.6901734745414199E-8</v>
      </c>
      <c r="E222" s="47">
        <f>'Intermediate calcs'!$O42*VLOOKUP($B$184,Other_regional_data,7,FALSE)*Other_Fed_molluscs*Other_L_local*VLOOKUP(IF(ISBLANK($A222),$B222,$A222),Radionuclide_specific,9,FALSE)</f>
        <v>2.3223341416154316E-8</v>
      </c>
      <c r="F222" s="48">
        <f t="shared" si="34"/>
        <v>4.033946451764615E-8</v>
      </c>
      <c r="G222" s="47">
        <f>'Intermediate calcs'!$L42*VLOOKUP($B$184,Other_regional_data,5,FALSE)*Other_Fed_fish*Other_A_regnl*VLOOKUP(IF(ISBLANK($A222),$B222,$A222),Radionuclide_specific,9,FALSE)</f>
        <v>4.2877456832388668E-11</v>
      </c>
      <c r="H222" s="48">
        <f>'Intermediate calcs'!$N42*VLOOKUP($B$184,Other_regional_data,6,FALSE)*Other_Fed_crust*Other_L_regnl*VLOOKUP(IF(ISBLANK($A222),$B222,$A222),Radionuclide_specific,9,FALSE)</f>
        <v>3.3803300477594363E-11</v>
      </c>
      <c r="I222" s="47">
        <f>'Intermediate calcs'!$P42*VLOOKUP($B$184,Other_regional_data,7,FALSE)*Other_Fed_molluscs*Other_L_regnl*VLOOKUP(IF(ISBLANK($A222),$B222,$A222),Radionuclide_specific,9,FALSE)</f>
        <v>4.6446450604546409E-11</v>
      </c>
      <c r="J222" s="48">
        <f t="shared" si="35"/>
        <v>1.2312720791452945E-10</v>
      </c>
    </row>
    <row r="223" spans="1:10">
      <c r="A223" s="4"/>
      <c r="B223" s="4" t="s">
        <v>31</v>
      </c>
      <c r="C223" s="47">
        <f>'Intermediate calcs'!$K43*VLOOKUP($B$184,Other_regional_data,5,FALSE)*Other_Fed_fish*Other_A_local*VLOOKUP(IF(ISBLANK($A223),$B223,$A223),Radionuclide_specific,9,FALSE)</f>
        <v>9.7189388088528124E-9</v>
      </c>
      <c r="D223" s="48">
        <f>'Intermediate calcs'!$M43*VLOOKUP($B$184,Other_regional_data,6,FALSE)*Other_Fed_crust*Other_L_local*VLOOKUP(IF(ISBLANK($A223),$B223,$A223),Radionuclide_specific,9,FALSE)</f>
        <v>1.2770199585424061E-7</v>
      </c>
      <c r="E223" s="47">
        <f>'Intermediate calcs'!$O43*VLOOKUP($B$184,Other_regional_data,7,FALSE)*Other_Fed_molluscs*Other_L_local*VLOOKUP(IF(ISBLANK($A223),$B223,$A223),Radionuclide_specific,9,FALSE)</f>
        <v>5.8488415418462742E-8</v>
      </c>
      <c r="F223" s="48">
        <f t="shared" si="34"/>
        <v>1.9590935008155615E-7</v>
      </c>
      <c r="G223" s="47">
        <f>'Intermediate calcs'!$L43*VLOOKUP($B$184,Other_regional_data,5,FALSE)*Other_Fed_fish*Other_A_regnl*VLOOKUP(IF(ISBLANK($A223),$B223,$A223),Radionuclide_specific,9,FALSE)</f>
        <v>1.9437780430682863E-9</v>
      </c>
      <c r="H223" s="48">
        <f>'Intermediate calcs'!$N43*VLOOKUP($B$184,Other_regional_data,6,FALSE)*Other_Fed_crust*Other_L_regnl*VLOOKUP(IF(ISBLANK($A223),$B223,$A223),Radionuclide_specific,9,FALSE)</f>
        <v>2.5540271471960192E-10</v>
      </c>
      <c r="I223" s="47">
        <f>'Intermediate calcs'!$P43*VLOOKUP($B$184,Other_regional_data,7,FALSE)*Other_Fed_molluscs*Other_L_regnl*VLOOKUP(IF(ISBLANK($A223),$B223,$A223),Radionuclide_specific,9,FALSE)</f>
        <v>1.1697624596700579E-10</v>
      </c>
      <c r="J223" s="48">
        <f t="shared" si="35"/>
        <v>2.316157003754894E-9</v>
      </c>
    </row>
    <row r="224" spans="1:10" s="106" customFormat="1">
      <c r="A224" s="76"/>
      <c r="B224" s="76" t="s">
        <v>32</v>
      </c>
      <c r="C224" s="77">
        <f>'Intermediate calcs'!$K44*VLOOKUP($B$184,Other_regional_data,5,FALSE)*Other_Fed_fish*Other_A_local*VLOOKUP(IF(ISBLANK($A224),$B224,$A224),Radionuclide_specific,9,FALSE)</f>
        <v>0</v>
      </c>
      <c r="D224" s="78">
        <f>'Intermediate calcs'!$M44*VLOOKUP($B$184,Other_regional_data,6,FALSE)*Other_Fed_crust*Other_L_local*VLOOKUP(IF(ISBLANK($A224),$B224,$A224),Radionuclide_specific,9,FALSE)</f>
        <v>0</v>
      </c>
      <c r="E224" s="77">
        <f>'Intermediate calcs'!$O44*VLOOKUP($B$184,Other_regional_data,7,FALSE)*Other_Fed_molluscs*Other_L_local*VLOOKUP(IF(ISBLANK($A224),$B224,$A224),Radionuclide_specific,9,FALSE)</f>
        <v>0</v>
      </c>
      <c r="F224" s="78">
        <f t="shared" si="34"/>
        <v>0</v>
      </c>
      <c r="G224" s="77">
        <f>'Intermediate calcs'!$L44*VLOOKUP($B$184,Other_regional_data,5,FALSE)*Other_Fed_fish*Other_A_regnl*VLOOKUP(IF(ISBLANK($A224),$B224,$A224),Radionuclide_specific,9,FALSE)</f>
        <v>0</v>
      </c>
      <c r="H224" s="78">
        <f>'Intermediate calcs'!$N44*VLOOKUP($B$184,Other_regional_data,6,FALSE)*Other_Fed_crust*Other_L_regnl*VLOOKUP(IF(ISBLANK($A224),$B224,$A224),Radionuclide_specific,9,FALSE)</f>
        <v>0</v>
      </c>
      <c r="I224" s="77">
        <f>'Intermediate calcs'!$P44*VLOOKUP($B$184,Other_regional_data,7,FALSE)*Other_Fed_molluscs*Other_L_regnl*VLOOKUP(IF(ISBLANK($A224),$B224,$A224),Radionuclide_specific,9,FALSE)</f>
        <v>0</v>
      </c>
      <c r="J224" s="78">
        <f t="shared" si="35"/>
        <v>0</v>
      </c>
    </row>
    <row r="225" spans="1:10">
      <c r="A225" s="4" t="s">
        <v>13</v>
      </c>
      <c r="C225" s="47">
        <f>'Intermediate calcs'!$K45*VLOOKUP($B$184,Other_regional_data,5,FALSE)*Other_Fed_fish*Other_A_local*VLOOKUP(IF(ISBLANK($A225),$B225,$A225),Radionuclide_specific,9,FALSE)</f>
        <v>1.1887107145756276E-7</v>
      </c>
      <c r="D225" s="48">
        <f>'Intermediate calcs'!$M45*VLOOKUP($B$184,Other_regional_data,6,FALSE)*Other_Fed_crust*Other_L_local*VLOOKUP(IF(ISBLANK($A225),$B225,$A225),Radionuclide_specific,9,FALSE)</f>
        <v>1.8742877229315064E-6</v>
      </c>
      <c r="E225" s="47">
        <f>'Intermediate calcs'!$O45*VLOOKUP($B$184,Other_regional_data,7,FALSE)*Other_Fed_molluscs*Other_L_local*VLOOKUP(IF(ISBLANK($A225),$B225,$A225),Radionuclide_specific,9,FALSE)</f>
        <v>1.287655508661757E-5</v>
      </c>
      <c r="F225" s="48">
        <f t="shared" si="34"/>
        <v>1.4869713881006639E-5</v>
      </c>
      <c r="G225" s="47">
        <f>'Intermediate calcs'!$L45*VLOOKUP($B$184,Other_regional_data,5,FALSE)*Other_Fed_fish*Other_A_regnl*VLOOKUP(IF(ISBLANK($A225),$B225,$A225),Radionuclide_specific,9,FALSE)</f>
        <v>2.3750014593907178E-8</v>
      </c>
      <c r="H225" s="48">
        <f>'Intermediate calcs'!$N45*VLOOKUP($B$184,Other_regional_data,6,FALSE)*Other_Fed_crust*Other_L_regnl*VLOOKUP(IF(ISBLANK($A225),$B225,$A225),Radionuclide_specific,9,FALSE)</f>
        <v>3.7447597827614478E-9</v>
      </c>
      <c r="I225" s="47">
        <f>'Intermediate calcs'!$P45*VLOOKUP($B$184,Other_regional_data,7,FALSE)*Other_Fed_molluscs*Other_L_regnl*VLOOKUP(IF(ISBLANK($A225),$B225,$A225),Radionuclide_specific,9,FALSE)</f>
        <v>2.5726896163764694E-8</v>
      </c>
      <c r="J225" s="48">
        <f t="shared" si="35"/>
        <v>5.3221670540433324E-8</v>
      </c>
    </row>
    <row r="226" spans="1:10">
      <c r="A226" t="s">
        <v>18</v>
      </c>
      <c r="C226" s="47">
        <f>'Intermediate calcs'!$K46*VLOOKUP($B$184,Other_regional_data,5,FALSE)*Other_Fed_fish*Other_A_local*VLOOKUP(IF(ISBLANK($A226),$B226,$A226),Radionuclide_specific,9,FALSE)</f>
        <v>1.1887061480447044E-7</v>
      </c>
      <c r="D226" s="48">
        <f>'Intermediate calcs'!$M46*VLOOKUP($B$184,Other_regional_data,6,FALSE)*Other_Fed_crust*Other_L_local*VLOOKUP(IF(ISBLANK($A226),$B226,$A226),Radionuclide_specific,9,FALSE)</f>
        <v>1.8742805226995735E-6</v>
      </c>
      <c r="E226" s="47">
        <f>'Intermediate calcs'!$O46*VLOOKUP($B$184,Other_regional_data,7,FALSE)*Other_Fed_molluscs*Other_L_local*VLOOKUP(IF(ISBLANK($A226),$B226,$A226),Radionuclide_specific,9,FALSE)</f>
        <v>1.2876505620261908E-5</v>
      </c>
      <c r="F226" s="48">
        <f t="shared" si="34"/>
        <v>1.4869656757765951E-5</v>
      </c>
      <c r="G226" s="47">
        <f>'Intermediate calcs'!$L46*VLOOKUP($B$184,Other_regional_data,5,FALSE)*Other_Fed_fish*Other_A_regnl*VLOOKUP(IF(ISBLANK($A226),$B226,$A226),Radionuclide_specific,9,FALSE)</f>
        <v>2.3748096258312762E-8</v>
      </c>
      <c r="H226" s="48">
        <f>'Intermediate calcs'!$N46*VLOOKUP($B$184,Other_regional_data,6,FALSE)*Other_Fed_crust*Other_L_regnl*VLOOKUP(IF(ISBLANK($A226),$B226,$A226),Radionuclide_specific,9,FALSE)</f>
        <v>3.7444573111164129E-9</v>
      </c>
      <c r="I226" s="47">
        <f>'Intermediate calcs'!$P46*VLOOKUP($B$184,Other_regional_data,7,FALSE)*Other_Fed_molluscs*Other_L_regnl*VLOOKUP(IF(ISBLANK($A226),$B226,$A226),Radionuclide_specific,9,FALSE)</f>
        <v>2.5724818151540754E-8</v>
      </c>
      <c r="J226" s="48">
        <f t="shared" si="35"/>
        <v>5.3217371720969929E-8</v>
      </c>
    </row>
    <row r="227" spans="1:10">
      <c r="A227" t="s">
        <v>9</v>
      </c>
      <c r="C227" s="47">
        <f>'Intermediate calcs'!$K47*VLOOKUP($B$184,Other_regional_data,5,FALSE)*Other_Fed_fish*Other_A_local*VLOOKUP(IF(ISBLANK($A227),$B227,$A227),Radionuclide_specific,9,FALSE)</f>
        <v>9.507867661100452E-8</v>
      </c>
      <c r="D227" s="48">
        <f>'Intermediate calcs'!$M47*VLOOKUP($B$184,Other_regional_data,6,FALSE)*Other_Fed_crust*Other_L_local*VLOOKUP(IF(ISBLANK($A227),$B227,$A227),Radionuclide_specific,9,FALSE)</f>
        <v>2.9982870365259589E-6</v>
      </c>
      <c r="E227" s="47">
        <f>'Intermediate calcs'!$O47*VLOOKUP($B$184,Other_regional_data,7,FALSE)*Other_Fed_molluscs*Other_L_local*VLOOKUP(IF(ISBLANK($A227),$B227,$A227),Radionuclide_specific,9,FALSE)</f>
        <v>3.4330915613935273E-6</v>
      </c>
      <c r="F227" s="48">
        <f t="shared" si="34"/>
        <v>6.5264572745304907E-6</v>
      </c>
      <c r="G227" s="47">
        <f>'Intermediate calcs'!$L47*VLOOKUP($B$184,Other_regional_data,5,FALSE)*Other_Fed_fish*Other_A_regnl*VLOOKUP(IF(ISBLANK($A227),$B227,$A227),Radionuclide_specific,9,FALSE)</f>
        <v>1.867450236531365E-8</v>
      </c>
      <c r="H227" s="48">
        <f>'Intermediate calcs'!$N47*VLOOKUP($B$184,Other_regional_data,6,FALSE)*Other_Fed_crust*Other_L_regnl*VLOOKUP(IF(ISBLANK($A227),$B227,$A227),Radionuclide_specific,9,FALSE)</f>
        <v>5.8889669430898184E-9</v>
      </c>
      <c r="I227" s="47">
        <f>'Intermediate calcs'!$P47*VLOOKUP($B$184,Other_regional_data,7,FALSE)*Other_Fed_molluscs*Other_L_regnl*VLOOKUP(IF(ISBLANK($A227),$B227,$A227),Radionuclide_specific,9,FALSE)</f>
        <v>6.7429710602599441E-9</v>
      </c>
      <c r="J227" s="48">
        <f t="shared" si="35"/>
        <v>3.1306440368663411E-8</v>
      </c>
    </row>
    <row r="229" spans="1:10" s="107" customFormat="1" ht="12.75" customHeight="1">
      <c r="A229" s="44" t="s">
        <v>248</v>
      </c>
      <c r="B229" s="44" t="s">
        <v>55</v>
      </c>
      <c r="C229" s="121" t="s">
        <v>145</v>
      </c>
      <c r="D229" s="121"/>
      <c r="E229" s="121"/>
      <c r="F229" s="121"/>
      <c r="G229" s="121" t="s">
        <v>138</v>
      </c>
      <c r="H229" s="121"/>
      <c r="I229" s="121"/>
      <c r="J229" s="121"/>
    </row>
    <row r="230" spans="1:10" s="29" customFormat="1" ht="25.5" customHeight="1">
      <c r="A230" s="26" t="s">
        <v>77</v>
      </c>
      <c r="B230" s="26" t="s">
        <v>116</v>
      </c>
      <c r="C230" s="67" t="s">
        <v>164</v>
      </c>
      <c r="D230" s="26" t="s">
        <v>165</v>
      </c>
      <c r="E230" s="67" t="s">
        <v>166</v>
      </c>
      <c r="F230" s="26" t="s">
        <v>167</v>
      </c>
      <c r="G230" s="67" t="s">
        <v>164</v>
      </c>
      <c r="H230" s="26" t="s">
        <v>168</v>
      </c>
      <c r="I230" s="67" t="s">
        <v>166</v>
      </c>
      <c r="J230" s="26" t="s">
        <v>167</v>
      </c>
    </row>
    <row r="231" spans="1:10">
      <c r="A231" s="4" t="s">
        <v>115</v>
      </c>
      <c r="B231" s="4"/>
      <c r="C231" s="47">
        <f>'Intermediate calcs'!$K6*VLOOKUP($B$229,Other_regional_data,5,FALSE)*Other_Fed_fish*Other_A_local*VLOOKUP(IF(ISBLANK($A231),$B231,$A231),Radionuclide_specific,9,FALSE)</f>
        <v>2.9317735578363852E-13</v>
      </c>
      <c r="D231" s="48">
        <f>'Intermediate calcs'!$M6*VLOOKUP($B$229,Other_regional_data,6,FALSE)*Other_Fed_crust*Other_L_local*VLOOKUP(IF(ISBLANK($A231),$B231,$A231),Radionuclide_specific,9,FALSE)</f>
        <v>5.0856749268437841E-13</v>
      </c>
      <c r="E231" s="47">
        <f>'Intermediate calcs'!$O6*VLOOKUP($B$229,Other_regional_data,7,FALSE)*Other_Fed_molluscs*Other_L_local*VLOOKUP(IF(ISBLANK($A231),$B231,$A231),Radionuclide_specific,9,FALSE)</f>
        <v>2.1077286896748798E-13</v>
      </c>
      <c r="F231" s="48">
        <f>C231+D231+E231</f>
        <v>1.0125177174355049E-12</v>
      </c>
      <c r="G231" s="47">
        <f>'Intermediate calcs'!$L6*VLOOKUP($B$229,Other_regional_data,5,FALSE)*Other_Fed_fish*Other_A_regnl*VLOOKUP(IF(ISBLANK($A231),$B231,$A231),Radionuclide_specific,9,FALSE)</f>
        <v>5.559181853596546E-14</v>
      </c>
      <c r="H231" s="48">
        <f>'Intermediate calcs'!$N6*VLOOKUP($B$229,Other_regional_data,6,FALSE)*Other_Fed_crust*Other_L_regnl*VLOOKUP(IF(ISBLANK($A231),$B231,$A231),Radionuclide_specific,9,FALSE)</f>
        <v>9.6433749772494198E-16</v>
      </c>
      <c r="I231" s="47">
        <f>'Intermediate calcs'!$P6*VLOOKUP($B$229,Other_regional_data,7,FALSE)*Other_Fed_molluscs*Other_L_regnl*VLOOKUP(IF(ISBLANK($A231),$B231,$A231),Radionuclide_specific,9,FALSE)</f>
        <v>3.9966412319349134E-16</v>
      </c>
      <c r="J231" s="48">
        <f>G231+H231+I231</f>
        <v>5.6955820156883885E-14</v>
      </c>
    </row>
    <row r="232" spans="1:10">
      <c r="A232" s="4" t="s">
        <v>10</v>
      </c>
      <c r="B232" s="4"/>
      <c r="C232" s="47">
        <f>'Intermediate calcs'!$K7*VLOOKUP($B$229,Other_regional_data,5,FALSE)*Other_Fed_fish*Other_A_local*VLOOKUP(IF(ISBLANK($A232),$B232,$A232),Radionuclide_specific,9,FALSE)</f>
        <v>1.8937378009424576E-7</v>
      </c>
      <c r="D232" s="48">
        <f>'Intermediate calcs'!$M7*VLOOKUP($B$229,Other_regional_data,6,FALSE)*Other_Fed_crust*Other_L_local*VLOOKUP(IF(ISBLANK($A232),$B232,$A232),Radionuclide_specific,9,FALSE)</f>
        <v>3.2850200270504033E-7</v>
      </c>
      <c r="E232" s="47">
        <f>'Intermediate calcs'!$O7*VLOOKUP($B$229,Other_regional_data,7,FALSE)*Other_Fed_molluscs*Other_L_local*VLOOKUP(IF(ISBLANK($A232),$B232,$A232),Radionuclide_specific,9,FALSE)</f>
        <v>1.361457634781966E-7</v>
      </c>
      <c r="F232" s="48">
        <f t="shared" ref="F232:F272" si="42">C232+D232+E232</f>
        <v>6.5402154627748273E-7</v>
      </c>
      <c r="G232" s="47">
        <f>'Intermediate calcs'!$L7*VLOOKUP($B$229,Other_regional_data,5,FALSE)*Other_Fed_fish*Other_A_regnl*VLOOKUP(IF(ISBLANK($A232),$B232,$A232),Radionuclide_specific,9,FALSE)</f>
        <v>3.7869437407812678E-8</v>
      </c>
      <c r="H232" s="48">
        <f>'Intermediate calcs'!$N7*VLOOKUP($B$229,Other_regional_data,6,FALSE)*Other_Fed_crust*Other_L_regnl*VLOOKUP(IF(ISBLANK($A232),$B232,$A232),Radionuclide_specific,9,FALSE)</f>
        <v>6.5691174478264752E-10</v>
      </c>
      <c r="I232" s="47">
        <f>'Intermediate calcs'!$P7*VLOOKUP($B$229,Other_regional_data,7,FALSE)*Other_Fed_molluscs*Other_L_regnl*VLOOKUP(IF(ISBLANK($A232),$B232,$A232),Radionuclide_specific,9,FALSE)</f>
        <v>2.7225329007059815E-10</v>
      </c>
      <c r="J232" s="48">
        <f t="shared" ref="J232:J272" si="43">G232+H232+I232</f>
        <v>3.8798602442665924E-8</v>
      </c>
    </row>
    <row r="233" spans="1:10">
      <c r="A233" s="4" t="s">
        <v>192</v>
      </c>
      <c r="B233" s="4"/>
      <c r="C233" s="47">
        <f>'Intermediate calcs'!$K8*VLOOKUP($B$229,Other_regional_data,5,FALSE)*Other_Fed_fish*Other_A_local*VLOOKUP(IF(ISBLANK($A233),$B233,$A233),Radionuclide_specific,9,FALSE)</f>
        <v>1.0986408911105756E-11</v>
      </c>
      <c r="D233" s="48">
        <f>'Intermediate calcs'!$M8*VLOOKUP($B$229,Other_regional_data,6,FALSE)*Other_Fed_crust*Other_L_local*VLOOKUP(IF(ISBLANK($A233),$B233,$A233),Radionuclide_specific,9,FALSE)</f>
        <v>1.9057851240222491E-11</v>
      </c>
      <c r="E233" s="47">
        <f>'Intermediate calcs'!$O8*VLOOKUP($B$229,Other_regional_data,7,FALSE)*Other_Fed_molluscs*Other_L_local*VLOOKUP(IF(ISBLANK($A233),$B233,$A233),Radionuclide_specific,9,FALSE)</f>
        <v>2.3695250129269693E-11</v>
      </c>
      <c r="F233" s="48">
        <f t="shared" si="42"/>
        <v>5.3739510280597941E-11</v>
      </c>
      <c r="G233" s="47">
        <f>'Intermediate calcs'!$L8*VLOOKUP($B$229,Other_regional_data,5,FALSE)*Other_Fed_fish*Other_A_regnl*VLOOKUP(IF(ISBLANK($A233),$B233,$A233),Radionuclide_specific,9,FALSE)</f>
        <v>5.6436094588049078E-13</v>
      </c>
      <c r="H233" s="48">
        <f>'Intermediate calcs'!$N8*VLOOKUP($B$229,Other_regional_data,6,FALSE)*Other_Fed_crust*Other_L_regnl*VLOOKUP(IF(ISBLANK($A233),$B233,$A233),Radionuclide_specific,9,FALSE)</f>
        <v>9.7898294514682635E-15</v>
      </c>
      <c r="I233" s="47">
        <f>'Intermediate calcs'!$P8*VLOOKUP($B$229,Other_regional_data,7,FALSE)*Other_Fed_molluscs*Other_L_regnl*VLOOKUP(IF(ISBLANK($A233),$B233,$A233),Radionuclide_specific,9,FALSE)</f>
        <v>1.2172015336432198E-14</v>
      </c>
      <c r="J233" s="48">
        <f t="shared" si="43"/>
        <v>5.863227906683912E-13</v>
      </c>
    </row>
    <row r="234" spans="1:10">
      <c r="A234" s="4" t="s">
        <v>180</v>
      </c>
      <c r="B234" s="4"/>
      <c r="C234" s="47">
        <f>'Intermediate calcs'!$K9*VLOOKUP($B$229,Other_regional_data,5,FALSE)*Other_Fed_fish*Other_A_local*VLOOKUP(IF(ISBLANK($A234),$B234,$A234),Radionuclide_specific,9,FALSE)</f>
        <v>1.1118096550544069E-8</v>
      </c>
      <c r="D234" s="48">
        <f>'Intermediate calcs'!$M9*VLOOKUP($B$229,Other_regional_data,6,FALSE)*Other_Fed_crust*Other_L_local*VLOOKUP(IF(ISBLANK($A234),$B234,$A234),Radionuclide_specific,9,FALSE)</f>
        <v>9.6431432622406259E-8</v>
      </c>
      <c r="E234" s="47">
        <f>'Intermediate calcs'!$O9*VLOOKUP($B$229,Other_regional_data,7,FALSE)*Other_Fed_molluscs*Other_L_local*VLOOKUP(IF(ISBLANK($A234),$B234,$A234),Radionuclide_specific,9,FALSE)</f>
        <v>3.9965451989837542E-7</v>
      </c>
      <c r="F234" s="48">
        <f t="shared" ref="F234:F235" si="44">C234+D234+E234</f>
        <v>5.0720404907132575E-7</v>
      </c>
      <c r="G234" s="47">
        <f>'Intermediate calcs'!$L9*VLOOKUP($B$229,Other_regional_data,5,FALSE)*Other_Fed_fish*Other_A_regnl*VLOOKUP(IF(ISBLANK($A234),$B234,$A234),Radionuclide_specific,9,FALSE)</f>
        <v>1.1673559520776512E-9</v>
      </c>
      <c r="H234" s="48">
        <f>'Intermediate calcs'!$N9*VLOOKUP($B$229,Other_regional_data,6,FALSE)*Other_Fed_crust*Other_L_regnl*VLOOKUP(IF(ISBLANK($A234),$B234,$A234),Radionuclide_specific,9,FALSE)</f>
        <v>1.0124917185903755E-10</v>
      </c>
      <c r="I234" s="47">
        <f>'Intermediate calcs'!$P9*VLOOKUP($B$229,Other_regional_data,7,FALSE)*Other_Fed_molluscs*Other_L_regnl*VLOOKUP(IF(ISBLANK($A234),$B234,$A234),Radionuclide_specific,9,FALSE)</f>
        <v>4.1962136275500708E-10</v>
      </c>
      <c r="J234" s="48">
        <f t="shared" ref="J234:J235" si="45">G234+H234+I234</f>
        <v>1.6882264866916958E-9</v>
      </c>
    </row>
    <row r="235" spans="1:10">
      <c r="A235" s="4" t="s">
        <v>179</v>
      </c>
      <c r="B235" s="4"/>
      <c r="C235" s="47">
        <f>'Intermediate calcs'!$K10*VLOOKUP($B$229,Other_regional_data,5,FALSE)*Other_Fed_fish*Other_A_local*VLOOKUP(IF(ISBLANK($A235),$B235,$A235),Radionuclide_specific,9,FALSE)</f>
        <v>7.1627087649432113E-9</v>
      </c>
      <c r="D235" s="48">
        <f>'Intermediate calcs'!$M10*VLOOKUP($B$229,Other_regional_data,6,FALSE)*Other_Fed_crust*Other_L_local*VLOOKUP(IF(ISBLANK($A235),$B235,$A235),Radionuclide_specific,9,FALSE)</f>
        <v>1.2424973366987712E-7</v>
      </c>
      <c r="E235" s="47">
        <f>'Intermediate calcs'!$O10*VLOOKUP($B$229,Other_regional_data,7,FALSE)*Other_Fed_molluscs*Other_L_local*VLOOKUP(IF(ISBLANK($A235),$B235,$A235),Radionuclide_specific,9,FALSE)</f>
        <v>1.4712739051080423E-7</v>
      </c>
      <c r="F235" s="48">
        <f t="shared" si="44"/>
        <v>2.7853983294562454E-7</v>
      </c>
      <c r="G235" s="47">
        <f>'Intermediate calcs'!$L10*VLOOKUP($B$229,Other_regional_data,5,FALSE)*Other_Fed_fish*Other_A_regnl*VLOOKUP(IF(ISBLANK($A235),$B235,$A235),Radionuclide_specific,9,FALSE)</f>
        <v>3.0762617408215866E-10</v>
      </c>
      <c r="H235" s="48">
        <f>'Intermediate calcs'!$N10*VLOOKUP($B$229,Other_regional_data,6,FALSE)*Other_Fed_crust*Other_L_regnl*VLOOKUP(IF(ISBLANK($A235),$B235,$A235),Radionuclide_specific,9,FALSE)</f>
        <v>5.3363149967321764E-11</v>
      </c>
      <c r="I235" s="47">
        <f>'Intermediate calcs'!$P10*VLOOKUP($B$229,Other_regional_data,7,FALSE)*Other_Fed_molluscs*Other_L_regnl*VLOOKUP(IF(ISBLANK($A235),$B235,$A235),Radionuclide_specific,9,FALSE)</f>
        <v>6.31887149552272E-11</v>
      </c>
      <c r="J235" s="48">
        <f t="shared" si="45"/>
        <v>4.2417803900470758E-10</v>
      </c>
    </row>
    <row r="236" spans="1:10">
      <c r="A236" s="4" t="s">
        <v>11</v>
      </c>
      <c r="B236" s="4"/>
      <c r="C236" s="47">
        <f>'Intermediate calcs'!$K11*VLOOKUP($B$229,Other_regional_data,5,FALSE)*Other_Fed_fish*Other_A_local*VLOOKUP(IF(ISBLANK($A236),$B236,$A236),Radionuclide_specific,9,FALSE)</f>
        <v>3.8522875180892512E-8</v>
      </c>
      <c r="D236" s="48">
        <f>'Intermediate calcs'!$M11*VLOOKUP($B$229,Other_regional_data,6,FALSE)*Other_Fed_crust*Other_L_local*VLOOKUP(IF(ISBLANK($A236),$B236,$A236),Radionuclide_specific,9,FALSE)</f>
        <v>6.6824676787787325E-7</v>
      </c>
      <c r="E236" s="47">
        <f>'Intermediate calcs'!$O11*VLOOKUP($B$229,Other_regional_data,7,FALSE)*Other_Fed_molluscs*Other_L_local*VLOOKUP(IF(ISBLANK($A236),$B236,$A236),Radionuclide_specific,9,FALSE)</f>
        <v>7.9128864321249244E-7</v>
      </c>
      <c r="F236" s="48">
        <f t="shared" si="42"/>
        <v>1.4980582862712583E-6</v>
      </c>
      <c r="G236" s="47">
        <f>'Intermediate calcs'!$L11*VLOOKUP($B$229,Other_regional_data,5,FALSE)*Other_Fed_fish*Other_A_regnl*VLOOKUP(IF(ISBLANK($A236),$B236,$A236),Radionuclide_specific,9,FALSE)</f>
        <v>6.3426060887260612E-9</v>
      </c>
      <c r="H236" s="48">
        <f>'Intermediate calcs'!$N11*VLOOKUP($B$229,Other_regional_data,6,FALSE)*Other_Fed_crust*Other_L_regnl*VLOOKUP(IF(ISBLANK($A236),$B236,$A236),Radionuclide_specific,9,FALSE)</f>
        <v>1.1002361580778332E-9</v>
      </c>
      <c r="I236" s="47">
        <f>'Intermediate calcs'!$P11*VLOOKUP($B$229,Other_regional_data,7,FALSE)*Other_Fed_molluscs*Other_L_regnl*VLOOKUP(IF(ISBLANK($A236),$B236,$A236),Radionuclide_specific,9,FALSE)</f>
        <v>1.3028186870300624E-9</v>
      </c>
      <c r="J236" s="48">
        <f t="shared" si="43"/>
        <v>8.7456609338339573E-9</v>
      </c>
    </row>
    <row r="237" spans="1:10">
      <c r="A237" s="4" t="s">
        <v>181</v>
      </c>
      <c r="B237" s="4"/>
      <c r="C237" s="47">
        <f>'Intermediate calcs'!$K12*VLOOKUP($B$229,Other_regional_data,5,FALSE)*Other_Fed_fish*Other_A_local*VLOOKUP(IF(ISBLANK($A237),$B237,$A237),Radionuclide_specific,9,FALSE)</f>
        <v>6.0420952571455589E-8</v>
      </c>
      <c r="D237" s="48">
        <f>'Intermediate calcs'!$M12*VLOOKUP($B$229,Other_regional_data,6,FALSE)*Other_Fed_crust*Other_L_local*VLOOKUP(IF(ISBLANK($A237),$B237,$A237),Radionuclide_specific,9,FALSE)</f>
        <v>3.1443218668167453E-5</v>
      </c>
      <c r="E237" s="47">
        <f>'Intermediate calcs'!$O12*VLOOKUP($B$229,Other_regional_data,7,FALSE)*Other_Fed_molluscs*Other_L_local*VLOOKUP(IF(ISBLANK($A237),$B237,$A237),Radionuclide_specific,9,FALSE)</f>
        <v>3.4750562464674291E-6</v>
      </c>
      <c r="F237" s="48">
        <f t="shared" ref="F237" si="46">C237+D237+E237</f>
        <v>3.4978695867206335E-5</v>
      </c>
      <c r="G237" s="47">
        <f>'Intermediate calcs'!$L12*VLOOKUP($B$229,Other_regional_data,5,FALSE)*Other_Fed_fish*Other_A_regnl*VLOOKUP(IF(ISBLANK($A237),$B237,$A237),Radionuclide_specific,9,FALSE)</f>
        <v>5.9257551635732688E-9</v>
      </c>
      <c r="H237" s="48">
        <f>'Intermediate calcs'!$N12*VLOOKUP($B$229,Other_regional_data,6,FALSE)*Other_Fed_crust*Other_L_regnl*VLOOKUP(IF(ISBLANK($A237),$B237,$A237),Radionuclide_specific,9,FALSE)</f>
        <v>3.0837781837666908E-8</v>
      </c>
      <c r="I237" s="47">
        <f>'Intermediate calcs'!$P12*VLOOKUP($B$229,Other_regional_data,7,FALSE)*Other_Fed_molluscs*Other_L_regnl*VLOOKUP(IF(ISBLANK($A237),$B237,$A237),Radionuclide_specific,9,FALSE)</f>
        <v>3.4081442976025273E-9</v>
      </c>
      <c r="J237" s="48">
        <f t="shared" ref="J237" si="47">G237+H237+I237</f>
        <v>4.0171681298842705E-8</v>
      </c>
    </row>
    <row r="238" spans="1:10">
      <c r="A238" s="4" t="s">
        <v>17</v>
      </c>
      <c r="B238" s="4"/>
      <c r="C238" s="47">
        <f>'Intermediate calcs'!$K13*VLOOKUP($B$229,Other_regional_data,5,FALSE)*Other_Fed_fish*Other_A_local*VLOOKUP(IF(ISBLANK($A238),$B238,$A238),Radionuclide_specific,9,FALSE)</f>
        <v>1.3702760560009262E-9</v>
      </c>
      <c r="D238" s="48">
        <f>'Intermediate calcs'!$M13*VLOOKUP($B$229,Other_regional_data,6,FALSE)*Other_Fed_crust*Other_L_local*VLOOKUP(IF(ISBLANK($A238),$B238,$A238),Radionuclide_specific,9,FALSE)</f>
        <v>3.9616398534778465E-9</v>
      </c>
      <c r="E238" s="47">
        <f>'Intermediate calcs'!$O13*VLOOKUP($B$229,Other_regional_data,7,FALSE)*Other_Fed_molluscs*Other_L_local*VLOOKUP(IF(ISBLANK($A238),$B238,$A238),Radionuclide_specific,9,FALSE)</f>
        <v>3.2837576516188263E-9</v>
      </c>
      <c r="F238" s="48">
        <f t="shared" si="42"/>
        <v>8.6156735610975992E-9</v>
      </c>
      <c r="G238" s="47">
        <f>'Intermediate calcs'!$L13*VLOOKUP($B$229,Other_regional_data,5,FALSE)*Other_Fed_fish*Other_A_regnl*VLOOKUP(IF(ISBLANK($A238),$B238,$A238),Radionuclide_specific,9,FALSE)</f>
        <v>2.6770341234615595E-10</v>
      </c>
      <c r="H238" s="48">
        <f>'Intermediate calcs'!$N13*VLOOKUP($B$229,Other_regional_data,6,FALSE)*Other_Fed_crust*Other_L_regnl*VLOOKUP(IF(ISBLANK($A238),$B238,$A238),Radionuclide_specific,9,FALSE)</f>
        <v>7.7396412395739072E-12</v>
      </c>
      <c r="I238" s="47">
        <f>'Intermediate calcs'!$P13*VLOOKUP($B$229,Other_regional_data,7,FALSE)*Other_Fed_molluscs*Other_L_regnl*VLOOKUP(IF(ISBLANK($A238),$B238,$A238),Radionuclide_specific,9,FALSE)</f>
        <v>6.4152994924372044E-12</v>
      </c>
      <c r="J238" s="48">
        <f t="shared" si="43"/>
        <v>2.8185835307816704E-10</v>
      </c>
    </row>
    <row r="239" spans="1:10">
      <c r="A239" s="4"/>
      <c r="B239" s="4" t="s">
        <v>66</v>
      </c>
      <c r="C239" s="47">
        <v>0</v>
      </c>
      <c r="D239" s="48">
        <v>0</v>
      </c>
      <c r="E239" s="47">
        <v>0</v>
      </c>
      <c r="F239" s="48">
        <f t="shared" si="42"/>
        <v>0</v>
      </c>
      <c r="G239" s="47">
        <v>0</v>
      </c>
      <c r="H239" s="48">
        <v>0</v>
      </c>
      <c r="I239" s="47">
        <v>0</v>
      </c>
      <c r="J239" s="48">
        <f t="shared" si="43"/>
        <v>0</v>
      </c>
    </row>
    <row r="240" spans="1:10">
      <c r="A240" s="4" t="s">
        <v>58</v>
      </c>
      <c r="B240" s="4"/>
      <c r="C240" s="47">
        <f>'Intermediate calcs'!$K15*VLOOKUP($B$229,Other_regional_data,5,FALSE)*Other_Fed_fish*Other_A_local*VLOOKUP(IF(ISBLANK($A240),$B240,$A240),Radionuclide_specific,9,FALSE)</f>
        <v>2.2058261572861332E-10</v>
      </c>
      <c r="D240" s="48">
        <f>'Intermediate calcs'!$M15*VLOOKUP($B$229,Other_regional_data,6,FALSE)*Other_Fed_crust*Other_L_local*VLOOKUP(IF(ISBLANK($A240),$B240,$A240),Radionuclide_specific,9,FALSE)</f>
        <v>1.9131959818487992E-8</v>
      </c>
      <c r="E240" s="47">
        <f>'Intermediate calcs'!$O15*VLOOKUP($B$229,Other_regional_data,7,FALSE)*Other_Fed_molluscs*Other_L_local*VLOOKUP(IF(ISBLANK($A240),$B240,$A240),Radionuclide_specific,9,FALSE)</f>
        <v>3.9645652916475525E-8</v>
      </c>
      <c r="F240" s="48">
        <f t="shared" si="42"/>
        <v>5.899819535069213E-8</v>
      </c>
      <c r="G240" s="47">
        <f>'Intermediate calcs'!$L15*VLOOKUP($B$229,Other_regional_data,5,FALSE)*Other_Fed_fish*Other_A_regnl*VLOOKUP(IF(ISBLANK($A240),$B240,$A240),Radionuclide_specific,9,FALSE)</f>
        <v>2.6148810365085566E-11</v>
      </c>
      <c r="H240" s="48">
        <f>'Intermediate calcs'!$N15*VLOOKUP($B$229,Other_regional_data,6,FALSE)*Other_Fed_crust*Other_L_regnl*VLOOKUP(IF(ISBLANK($A240),$B240,$A240),Radionuclide_specific,9,FALSE)</f>
        <v>2.2679846621348447E-11</v>
      </c>
      <c r="I240" s="47">
        <f>'Intermediate calcs'!$P15*VLOOKUP($B$229,Other_regional_data,7,FALSE)*Other_Fed_molluscs*Other_L_regnl*VLOOKUP(IF(ISBLANK($A240),$B240,$A240),Radionuclide_specific,9,FALSE)</f>
        <v>4.6997659198509729E-11</v>
      </c>
      <c r="J240" s="48">
        <f t="shared" si="43"/>
        <v>9.5826316184943742E-11</v>
      </c>
    </row>
    <row r="241" spans="1:10">
      <c r="A241" s="4"/>
      <c r="B241" s="4" t="s">
        <v>67</v>
      </c>
      <c r="C241" s="47">
        <f>'Intermediate calcs'!$K16*VLOOKUP($B$229,Other_regional_data,5,FALSE)*Other_Fed_fish*Other_A_local*VLOOKUP(IF(ISBLANK($A241),$B241,$A241),Radionuclide_specific,9,FALSE)</f>
        <v>0</v>
      </c>
      <c r="D241" s="48">
        <f>'Intermediate calcs'!$M16*VLOOKUP($B$229,Other_regional_data,6,FALSE)*Other_Fed_crust*Other_L_local*VLOOKUP(IF(ISBLANK($A241),$B241,$A241),Radionuclide_specific,9,FALSE)</f>
        <v>0</v>
      </c>
      <c r="E241" s="47">
        <f>'Intermediate calcs'!$O16*VLOOKUP($B$229,Other_regional_data,7,FALSE)*Other_Fed_molluscs*Other_L_local*VLOOKUP(IF(ISBLANK($A241),$B241,$A241),Radionuclide_specific,9,FALSE)</f>
        <v>0</v>
      </c>
      <c r="F241" s="48">
        <f t="shared" si="42"/>
        <v>0</v>
      </c>
      <c r="G241" s="47">
        <f>'Intermediate calcs'!$L16*VLOOKUP($B$229,Other_regional_data,5,FALSE)*Other_Fed_fish*Other_A_regnl*VLOOKUP(IF(ISBLANK($A241),$B241,$A241),Radionuclide_specific,9,FALSE)</f>
        <v>0</v>
      </c>
      <c r="H241" s="48">
        <f>'Intermediate calcs'!$N16*VLOOKUP($B$229,Other_regional_data,6,FALSE)*Other_Fed_crust*Other_L_regnl*VLOOKUP(IF(ISBLANK($A241),$B241,$A241),Radionuclide_specific,9,FALSE)</f>
        <v>0</v>
      </c>
      <c r="I241" s="47">
        <f>'Intermediate calcs'!$P16*VLOOKUP($B$229,Other_regional_data,7,FALSE)*Other_Fed_molluscs*Other_L_regnl*VLOOKUP(IF(ISBLANK($A241),$B241,$A241),Radionuclide_specific,9,FALSE)</f>
        <v>0</v>
      </c>
      <c r="J241" s="48">
        <f t="shared" si="43"/>
        <v>0</v>
      </c>
    </row>
    <row r="242" spans="1:10">
      <c r="A242" s="4" t="s">
        <v>59</v>
      </c>
      <c r="B242" s="4"/>
      <c r="C242" s="47">
        <f>'Intermediate calcs'!$K17*VLOOKUP($B$229,Other_regional_data,5,FALSE)*Other_Fed_fish*Other_A_local*VLOOKUP(IF(ISBLANK($A242),$B242,$A242),Radionuclide_specific,9,FALSE)</f>
        <v>1.6168346029799232E-8</v>
      </c>
      <c r="D242" s="48">
        <f>'Intermediate calcs'!$M17*VLOOKUP($B$229,Other_regional_data,6,FALSE)*Other_Fed_crust*Other_L_local*VLOOKUP(IF(ISBLANK($A242),$B242,$A242),Radionuclide_specific,9,FALSE)</f>
        <v>9.3489430419456521E-9</v>
      </c>
      <c r="E242" s="47">
        <f>'Intermediate calcs'!$O17*VLOOKUP($B$229,Other_regional_data,7,FALSE)*Other_Fed_molluscs*Other_L_local*VLOOKUP(IF(ISBLANK($A242),$B242,$A242),Radionuclide_specific,9,FALSE)</f>
        <v>1.2915385372375945E-8</v>
      </c>
      <c r="F242" s="48">
        <f t="shared" si="42"/>
        <v>3.8432674444120827E-8</v>
      </c>
      <c r="G242" s="47">
        <f>'Intermediate calcs'!$L17*VLOOKUP($B$229,Other_regional_data,5,FALSE)*Other_Fed_fish*Other_A_regnl*VLOOKUP(IF(ISBLANK($A242),$B242,$A242),Radionuclide_specific,9,FALSE)</f>
        <v>3.2336625959994044E-9</v>
      </c>
      <c r="H242" s="48">
        <f>'Intermediate calcs'!$N17*VLOOKUP($B$229,Other_regional_data,6,FALSE)*Other_Fed_crust*Other_L_regnl*VLOOKUP(IF(ISBLANK($A242),$B242,$A242),Radionuclide_specific,9,FALSE)</f>
        <v>1.8697847863442807E-11</v>
      </c>
      <c r="I242" s="47">
        <f>'Intermediate calcs'!$P17*VLOOKUP($B$229,Other_regional_data,7,FALSE)*Other_Fed_molluscs*Other_L_regnl*VLOOKUP(IF(ISBLANK($A242),$B242,$A242),Radionuclide_specific,9,FALSE)</f>
        <v>2.583071794393588E-11</v>
      </c>
      <c r="J242" s="48">
        <f t="shared" si="43"/>
        <v>3.2781911618067829E-9</v>
      </c>
    </row>
    <row r="243" spans="1:10">
      <c r="A243" s="4" t="s">
        <v>187</v>
      </c>
      <c r="B243" s="4"/>
      <c r="C243" s="47">
        <f>'Intermediate calcs'!$K18*VLOOKUP($B$229,Other_regional_data,5,FALSE)*Other_Fed_fish*Other_A_local*VLOOKUP(IF(ISBLANK($A243),$B243,$A243),Radionuclide_specific,9,FALSE)</f>
        <v>1.142375741552528E-10</v>
      </c>
      <c r="D243" s="48">
        <f>'Intermediate calcs'!$M18*VLOOKUP($B$229,Other_regional_data,6,FALSE)*Other_Fed_crust*Other_L_local*VLOOKUP(IF(ISBLANK($A243),$B243,$A243),Radionuclide_specific,9,FALSE)</f>
        <v>6.6055029503890637E-11</v>
      </c>
      <c r="E243" s="47">
        <f>'Intermediate calcs'!$O18*VLOOKUP($B$229,Other_regional_data,7,FALSE)*Other_Fed_molluscs*Other_L_local*VLOOKUP(IF(ISBLANK($A243),$B243,$A243),Radionuclide_specific,9,FALSE)</f>
        <v>9.1253755424405975E-11</v>
      </c>
      <c r="F243" s="48">
        <f t="shared" ref="F243" si="48">C243+D243+E243</f>
        <v>2.7154635908354941E-10</v>
      </c>
      <c r="G243" s="47">
        <f>'Intermediate calcs'!$L18*VLOOKUP($B$229,Other_regional_data,5,FALSE)*Other_Fed_fish*Other_A_regnl*VLOOKUP(IF(ISBLANK($A243),$B243,$A243),Radionuclide_specific,9,FALSE)</f>
        <v>7.0370406079946907E-13</v>
      </c>
      <c r="H243" s="48">
        <f>'Intermediate calcs'!$N18*VLOOKUP($B$229,Other_regional_data,6,FALSE)*Other_Fed_crust*Other_L_regnl*VLOOKUP(IF(ISBLANK($A243),$B243,$A243),Radionuclide_specific,9,FALSE)</f>
        <v>4.06899330993709E-15</v>
      </c>
      <c r="I243" s="47">
        <f>'Intermediate calcs'!$P18*VLOOKUP($B$229,Other_regional_data,7,FALSE)*Other_Fed_molluscs*Other_L_regnl*VLOOKUP(IF(ISBLANK($A243),$B243,$A243),Radionuclide_specific,9,FALSE)</f>
        <v>5.6212361589615708E-15</v>
      </c>
      <c r="J243" s="48">
        <f t="shared" ref="J243" si="49">G243+H243+I243</f>
        <v>7.1339429026836773E-13</v>
      </c>
    </row>
    <row r="244" spans="1:10">
      <c r="A244" s="4" t="s">
        <v>154</v>
      </c>
      <c r="B244" s="4"/>
      <c r="C244" s="47">
        <f>'Intermediate calcs'!$K19*VLOOKUP($B$229,Other_regional_data,5,FALSE)*Other_Fed_fish*Other_A_local*VLOOKUP(IF(ISBLANK($A244),$B244,$A244),Radionuclide_specific,9,FALSE)</f>
        <v>3.0484977375027623E-8</v>
      </c>
      <c r="D244" s="48">
        <f>'Intermediate calcs'!$M19*VLOOKUP($B$229,Other_regional_data,6,FALSE)*Other_Fed_crust*Other_L_local*VLOOKUP(IF(ISBLANK($A244),$B244,$A244),Radionuclide_specific,9,FALSE)</f>
        <v>2.6440767341525733E-8</v>
      </c>
      <c r="E244" s="47">
        <f>'Intermediate calcs'!$O19*VLOOKUP($B$229,Other_regional_data,7,FALSE)*Other_Fed_molluscs*Other_L_local*VLOOKUP(IF(ISBLANK($A244),$B244,$A244),Radionuclide_specific,9,FALSE)</f>
        <v>1.3149868531767663E-8</v>
      </c>
      <c r="F244" s="48">
        <f t="shared" si="42"/>
        <v>7.007561324832102E-8</v>
      </c>
      <c r="G244" s="47">
        <f>'Intermediate calcs'!$L19*VLOOKUP($B$229,Other_regional_data,5,FALSE)*Other_Fed_fish*Other_A_regnl*VLOOKUP(IF(ISBLANK($A244),$B244,$A244),Radionuclide_specific,9,FALSE)</f>
        <v>4.5630290158285008E-9</v>
      </c>
      <c r="H244" s="48">
        <f>'Intermediate calcs'!$N19*VLOOKUP($B$229,Other_regional_data,6,FALSE)*Other_Fed_crust*Other_L_regnl*VLOOKUP(IF(ISBLANK($A244),$B244,$A244),Radionuclide_specific,9,FALSE)</f>
        <v>3.9576866695982983E-11</v>
      </c>
      <c r="I244" s="47">
        <f>'Intermediate calcs'!$P19*VLOOKUP($B$229,Other_regional_data,7,FALSE)*Other_Fed_molluscs*Other_L_regnl*VLOOKUP(IF(ISBLANK($A244),$B244,$A244),Radionuclide_specific,9,FALSE)</f>
        <v>1.9682885418159699E-11</v>
      </c>
      <c r="J244" s="48">
        <f t="shared" si="43"/>
        <v>4.6222887679426437E-9</v>
      </c>
    </row>
    <row r="245" spans="1:10">
      <c r="A245" s="4" t="s">
        <v>12</v>
      </c>
      <c r="B245" s="4"/>
      <c r="C245" s="47">
        <f>'Intermediate calcs'!$K20*VLOOKUP($B$229,Other_regional_data,5,FALSE)*Other_Fed_fish*Other_A_local*VLOOKUP(IF(ISBLANK($A245),$B245,$A245),Radionuclide_specific,9,FALSE)</f>
        <v>2.1184000248815293E-8</v>
      </c>
      <c r="D245" s="48">
        <f>'Intermediate calcs'!$M20*VLOOKUP($B$229,Other_regional_data,6,FALSE)*Other_Fed_crust*Other_L_local*VLOOKUP(IF(ISBLANK($A245),$B245,$A245),Radionuclide_specific,9,FALSE)</f>
        <v>1.8373680093349281E-8</v>
      </c>
      <c r="E245" s="47">
        <f>'Intermediate calcs'!$O20*VLOOKUP($B$229,Other_regional_data,7,FALSE)*Other_Fed_molluscs*Other_L_local*VLOOKUP(IF(ISBLANK($A245),$B245,$A245),Radionuclide_specific,9,FALSE)</f>
        <v>9.13783910094183E-9</v>
      </c>
      <c r="F245" s="48">
        <f t="shared" si="42"/>
        <v>4.8695519443106404E-8</v>
      </c>
      <c r="G245" s="47">
        <f>'Intermediate calcs'!$L20*VLOOKUP($B$229,Other_regional_data,5,FALSE)*Other_Fed_fish*Other_A_regnl*VLOOKUP(IF(ISBLANK($A245),$B245,$A245),Radionuclide_specific,9,FALSE)</f>
        <v>4.1414838162936813E-9</v>
      </c>
      <c r="H245" s="48">
        <f>'Intermediate calcs'!$N20*VLOOKUP($B$229,Other_regional_data,6,FALSE)*Other_Fed_crust*Other_L_regnl*VLOOKUP(IF(ISBLANK($A245),$B245,$A245),Radionuclide_specific,9,FALSE)</f>
        <v>3.5920646647754354E-11</v>
      </c>
      <c r="I245" s="47">
        <f>'Intermediate calcs'!$P20*VLOOKUP($B$229,Other_regional_data,7,FALSE)*Other_Fed_molluscs*Other_L_regnl*VLOOKUP(IF(ISBLANK($A245),$B245,$A245),Radionuclide_specific,9,FALSE)</f>
        <v>1.7864526202770702E-11</v>
      </c>
      <c r="J245" s="48">
        <f t="shared" si="43"/>
        <v>4.1952689891442068E-9</v>
      </c>
    </row>
    <row r="246" spans="1:10">
      <c r="A246" s="4"/>
      <c r="B246" s="4" t="s">
        <v>68</v>
      </c>
      <c r="C246" s="47">
        <f>'Intermediate calcs'!$K21*VLOOKUP($B$229,Other_regional_data,5,FALSE)*Other_Fed_fish*Other_A_local*VLOOKUP(IF(ISBLANK($A246),$B246,$A246),Radionuclide_specific,9,FALSE)</f>
        <v>0</v>
      </c>
      <c r="D246" s="48">
        <f>'Intermediate calcs'!$M21*VLOOKUP($B$229,Other_regional_data,6,FALSE)*Other_Fed_crust*Other_L_local*VLOOKUP(IF(ISBLANK($A246),$B246,$A246),Radionuclide_specific,9,FALSE)</f>
        <v>0</v>
      </c>
      <c r="E246" s="47">
        <f>'Intermediate calcs'!$O21*VLOOKUP($B$229,Other_regional_data,7,FALSE)*Other_Fed_molluscs*Other_L_local*VLOOKUP(IF(ISBLANK($A246),$B246,$A246),Radionuclide_specific,9,FALSE)</f>
        <v>0</v>
      </c>
      <c r="F246" s="48">
        <f t="shared" si="42"/>
        <v>0</v>
      </c>
      <c r="G246" s="47">
        <f>'Intermediate calcs'!$L21*VLOOKUP($B$229,Other_regional_data,5,FALSE)*Other_Fed_fish*Other_A_regnl*VLOOKUP(IF(ISBLANK($A246),$B246,$A246),Radionuclide_specific,9,FALSE)</f>
        <v>0</v>
      </c>
      <c r="H246" s="48">
        <f>'Intermediate calcs'!$N21*VLOOKUP($B$229,Other_regional_data,6,FALSE)*Other_Fed_crust*Other_L_regnl*VLOOKUP(IF(ISBLANK($A246),$B246,$A246),Radionuclide_specific,9,FALSE)</f>
        <v>0</v>
      </c>
      <c r="I246" s="47">
        <f>'Intermediate calcs'!$P21*VLOOKUP($B$229,Other_regional_data,7,FALSE)*Other_Fed_molluscs*Other_L_regnl*VLOOKUP(IF(ISBLANK($A246),$B246,$A246),Radionuclide_specific,9,FALSE)</f>
        <v>0</v>
      </c>
      <c r="J246" s="48">
        <f t="shared" si="43"/>
        <v>0</v>
      </c>
    </row>
    <row r="247" spans="1:10">
      <c r="A247" s="4" t="s">
        <v>22</v>
      </c>
      <c r="B247" s="4"/>
      <c r="C247" s="47">
        <f>'Intermediate calcs'!$K22*VLOOKUP($B$229,Other_regional_data,5,FALSE)*Other_Fed_fish*Other_A_local*VLOOKUP(IF(ISBLANK($A247),$B247,$A247),Radionuclide_specific,9,FALSE)</f>
        <v>2.2450193738570453E-6</v>
      </c>
      <c r="D247" s="48">
        <f>'Intermediate calcs'!$M22*VLOOKUP($B$229,Other_regional_data,6,FALSE)*Other_Fed_crust*Other_L_local*VLOOKUP(IF(ISBLANK($A247),$B247,$A247),Radionuclide_specific,9,FALSE)</f>
        <v>1.7524707592861156E-3</v>
      </c>
      <c r="E247" s="47">
        <f>'Intermediate calcs'!$O22*VLOOKUP($B$229,Other_regional_data,7,FALSE)*Other_Fed_molluscs*Other_L_local*VLOOKUP(IF(ISBLANK($A247),$B247,$A247),Radionuclide_specific,9,FALSE)</f>
        <v>4.0350078628228965E-4</v>
      </c>
      <c r="F247" s="48">
        <f t="shared" si="42"/>
        <v>2.1582165649422624E-3</v>
      </c>
      <c r="G247" s="47">
        <f>'Intermediate calcs'!$L22*VLOOKUP($B$229,Other_regional_data,5,FALSE)*Other_Fed_fish*Other_A_regnl*VLOOKUP(IF(ISBLANK($A247),$B247,$A247),Radionuclide_specific,9,FALSE)</f>
        <v>4.1535013045157054E-7</v>
      </c>
      <c r="H247" s="48">
        <f>'Intermediate calcs'!$N22*VLOOKUP($B$229,Other_regional_data,6,FALSE)*Other_Fed_crust*Other_L_regnl*VLOOKUP(IF(ISBLANK($A247),$B247,$A247),Radionuclide_specific,9,FALSE)</f>
        <v>3.2422390958324107E-6</v>
      </c>
      <c r="I247" s="47">
        <f>'Intermediate calcs'!$P22*VLOOKUP($B$229,Other_regional_data,7,FALSE)*Other_Fed_molluscs*Other_L_regnl*VLOOKUP(IF(ISBLANK($A247),$B247,$A247),Radionuclide_specific,9,FALSE)</f>
        <v>7.4651518009720325E-7</v>
      </c>
      <c r="J247" s="48">
        <f t="shared" si="43"/>
        <v>4.4041044063811843E-6</v>
      </c>
    </row>
    <row r="248" spans="1:10">
      <c r="A248" s="4"/>
      <c r="B248" s="4" t="s">
        <v>23</v>
      </c>
      <c r="C248" s="47">
        <f>'Intermediate calcs'!$K23*VLOOKUP($B$229,Other_regional_data,5,FALSE)*Other_Fed_fish*Other_A_local*VLOOKUP(IF(ISBLANK($A248),$B248,$A248),Radionuclide_specific,9,FALSE)</f>
        <v>4.2297466463973331E-10</v>
      </c>
      <c r="D248" s="48">
        <f>'Intermediate calcs'!$M23*VLOOKUP($B$229,Other_regional_data,6,FALSE)*Other_Fed_crust*Other_L_local*VLOOKUP(IF(ISBLANK($A248),$B248,$A248),Radionuclide_specific,9,FALSE)</f>
        <v>3.6686183366698083E-8</v>
      </c>
      <c r="E248" s="47">
        <f>'Intermediate calcs'!$O23*VLOOKUP($B$229,Other_regional_data,7,FALSE)*Other_Fed_molluscs*Other_L_local*VLOOKUP(IF(ISBLANK($A248),$B248,$A248),Radionuclide_specific,9,FALSE)</f>
        <v>1.5204377454115264E-8</v>
      </c>
      <c r="F248" s="48">
        <f t="shared" si="42"/>
        <v>5.231353548545308E-8</v>
      </c>
      <c r="G248" s="47">
        <f>'Intermediate calcs'!$L23*VLOOKUP($B$229,Other_regional_data,5,FALSE)*Other_Fed_fish*Other_A_regnl*VLOOKUP(IF(ISBLANK($A248),$B248,$A248),Radionuclide_specific,9,FALSE)</f>
        <v>7.8254372403919109E-11</v>
      </c>
      <c r="H248" s="48">
        <f>'Intermediate calcs'!$N23*VLOOKUP($B$229,Other_regional_data,6,FALSE)*Other_Fed_crust*Other_L_regnl*VLOOKUP(IF(ISBLANK($A248),$B248,$A248),Radionuclide_specific,9,FALSE)</f>
        <v>6.7872960138198613E-11</v>
      </c>
      <c r="I248" s="47">
        <f>'Intermediate calcs'!$P23*VLOOKUP($B$229,Other_regional_data,7,FALSE)*Other_Fed_molluscs*Other_L_regnl*VLOOKUP(IF(ISBLANK($A248),$B248,$A248),Radionuclide_specific,9,FALSE)</f>
        <v>2.8129557510909107E-11</v>
      </c>
      <c r="J248" s="48">
        <f t="shared" si="43"/>
        <v>1.742568900530268E-10</v>
      </c>
    </row>
    <row r="249" spans="1:10">
      <c r="A249" s="4"/>
      <c r="B249" s="4" t="s">
        <v>19</v>
      </c>
      <c r="C249" s="47">
        <f>'Intermediate calcs'!$K24*VLOOKUP($B$229,Other_regional_data,5,FALSE)*Other_Fed_fish*Other_A_local*VLOOKUP(IF(ISBLANK($A249),$B249,$A249),Radionuclide_specific,9,FALSE)</f>
        <v>3.9043815197513841E-5</v>
      </c>
      <c r="D249" s="48">
        <f>'Intermediate calcs'!$M24*VLOOKUP($B$229,Other_regional_data,6,FALSE)*Other_Fed_crust*Other_L_local*VLOOKUP(IF(ISBLANK($A249),$B249,$A249),Radionuclide_specific,9,FALSE)</f>
        <v>6.7728338523134909E-4</v>
      </c>
      <c r="E249" s="47">
        <f>'Intermediate calcs'!$O24*VLOOKUP($B$229,Other_regional_data,7,FALSE)*Other_Fed_molluscs*Other_L_local*VLOOKUP(IF(ISBLANK($A249),$B249,$A249),Radionuclide_specific,9,FALSE)</f>
        <v>2.8069619915289712E-4</v>
      </c>
      <c r="F249" s="48">
        <f t="shared" si="42"/>
        <v>9.9702339958176013E-4</v>
      </c>
      <c r="G249" s="47">
        <f>'Intermediate calcs'!$L24*VLOOKUP($B$229,Other_regional_data,5,FALSE)*Other_Fed_fish*Other_A_regnl*VLOOKUP(IF(ISBLANK($A249),$B249,$A249),Radionuclide_specific,9,FALSE)</f>
        <v>7.2234805295925313E-6</v>
      </c>
      <c r="H249" s="48">
        <f>'Intermediate calcs'!$N24*VLOOKUP($B$229,Other_regional_data,6,FALSE)*Other_Fed_crust*Other_L_regnl*VLOOKUP(IF(ISBLANK($A249),$B249,$A249),Radionuclide_specific,9,FALSE)</f>
        <v>1.2530392640898205E-6</v>
      </c>
      <c r="I249" s="47">
        <f>'Intermediate calcs'!$P24*VLOOKUP($B$229,Other_regional_data,7,FALSE)*Other_Fed_molluscs*Other_L_regnl*VLOOKUP(IF(ISBLANK($A249),$B249,$A249),Radionuclide_specific,9,FALSE)</f>
        <v>5.193149078937066E-7</v>
      </c>
      <c r="J249" s="48">
        <f t="shared" si="43"/>
        <v>8.9958347015760577E-6</v>
      </c>
    </row>
    <row r="250" spans="1:10">
      <c r="A250" s="4" t="s">
        <v>19</v>
      </c>
      <c r="B250" s="4"/>
      <c r="C250" s="47">
        <f>'Intermediate calcs'!$K25*VLOOKUP($B$229,Other_regional_data,5,FALSE)*Other_Fed_fish*Other_A_local*VLOOKUP(IF(ISBLANK($A250),$B250,$A250),Radionuclide_specific,9,FALSE)</f>
        <v>3.5837591564335063E-5</v>
      </c>
      <c r="D250" s="48">
        <f>'Intermediate calcs'!$M25*VLOOKUP($B$229,Other_regional_data,6,FALSE)*Other_Fed_crust*Other_L_local*VLOOKUP(IF(ISBLANK($A250),$B250,$A250),Radionuclide_specific,9,FALSE)</f>
        <v>6.2166581852833016E-4</v>
      </c>
      <c r="E250" s="47">
        <f>'Intermediate calcs'!$O25*VLOOKUP($B$229,Other_regional_data,7,FALSE)*Other_Fed_molluscs*Other_L_local*VLOOKUP(IF(ISBLANK($A250),$B250,$A250),Radionuclide_specific,9,FALSE)</f>
        <v>2.5764581888358424E-4</v>
      </c>
      <c r="F250" s="48">
        <f t="shared" si="42"/>
        <v>9.151492289762495E-4</v>
      </c>
      <c r="G250" s="47">
        <f>'Intermediate calcs'!$L25*VLOOKUP($B$229,Other_regional_data,5,FALSE)*Other_Fed_fish*Other_A_regnl*VLOOKUP(IF(ISBLANK($A250),$B250,$A250),Radionuclide_specific,9,FALSE)</f>
        <v>2.4786806845649603E-6</v>
      </c>
      <c r="H250" s="48">
        <f>'Intermediate calcs'!$N25*VLOOKUP($B$229,Other_regional_data,6,FALSE)*Other_Fed_crust*Other_L_regnl*VLOOKUP(IF(ISBLANK($A250),$B250,$A250),Radionuclide_specific,9,FALSE)</f>
        <v>4.2997059494754819E-7</v>
      </c>
      <c r="I250" s="47">
        <f>'Intermediate calcs'!$P25*VLOOKUP($B$229,Other_regional_data,7,FALSE)*Other_Fed_molluscs*Other_L_regnl*VLOOKUP(IF(ISBLANK($A250),$B250,$A250),Radionuclide_specific,9,FALSE)</f>
        <v>1.7819883726818499E-7</v>
      </c>
      <c r="J250" s="48">
        <f t="shared" si="43"/>
        <v>3.0868501167806933E-6</v>
      </c>
    </row>
    <row r="251" spans="1:10">
      <c r="A251" s="4" t="s">
        <v>14</v>
      </c>
      <c r="B251" s="4"/>
      <c r="C251" s="47">
        <f>'Intermediate calcs'!$K26*VLOOKUP($B$229,Other_regional_data,5,FALSE)*Other_Fed_fish*Other_A_local*VLOOKUP(IF(ISBLANK($A251),$B251,$A251),Radionuclide_specific,9,FALSE)</f>
        <v>4.5696592765242167E-7</v>
      </c>
      <c r="D251" s="48">
        <f>'Intermediate calcs'!$M26*VLOOKUP($B$229,Other_regional_data,6,FALSE)*Other_Fed_crust*Other_L_local*VLOOKUP(IF(ISBLANK($A251),$B251,$A251),Radionuclide_specific,9,FALSE)</f>
        <v>7.9268746880946059E-7</v>
      </c>
      <c r="E251" s="47">
        <f>'Intermediate calcs'!$O26*VLOOKUP($B$229,Other_regional_data,7,FALSE)*Other_Fed_molluscs*Other_L_local*VLOOKUP(IF(ISBLANK($A251),$B251,$A251),Radionuclide_specific,9,FALSE)</f>
        <v>3.2852475708516369E-7</v>
      </c>
      <c r="F251" s="48">
        <f t="shared" si="42"/>
        <v>1.5781781535470459E-6</v>
      </c>
      <c r="G251" s="47">
        <f>'Intermediate calcs'!$L26*VLOOKUP($B$229,Other_regional_data,5,FALSE)*Other_Fed_fish*Other_A_regnl*VLOOKUP(IF(ISBLANK($A251),$B251,$A251),Radionuclide_specific,9,FALSE)</f>
        <v>9.1349521920014501E-8</v>
      </c>
      <c r="H251" s="48">
        <f>'Intermediate calcs'!$N26*VLOOKUP($B$229,Other_regional_data,6,FALSE)*Other_Fed_crust*Other_L_regnl*VLOOKUP(IF(ISBLANK($A251),$B251,$A251),Radionuclide_specific,9,FALSE)</f>
        <v>1.5846175157901161E-9</v>
      </c>
      <c r="I251" s="47">
        <f>'Intermediate calcs'!$P26*VLOOKUP($B$229,Other_regional_data,7,FALSE)*Other_Fed_molluscs*Other_L_regnl*VLOOKUP(IF(ISBLANK($A251),$B251,$A251),Radionuclide_specific,9,FALSE)</f>
        <v>6.5673560505467944E-10</v>
      </c>
      <c r="J251" s="48">
        <f t="shared" si="43"/>
        <v>9.3590875040859285E-8</v>
      </c>
    </row>
    <row r="252" spans="1:10">
      <c r="A252" s="4"/>
      <c r="B252" s="4" t="s">
        <v>24</v>
      </c>
      <c r="C252" s="47">
        <f>'Intermediate calcs'!$K27*VLOOKUP($B$229,Other_regional_data,5,FALSE)*Other_Fed_fish*Other_A_local*VLOOKUP(IF(ISBLANK($A252),$B252,$A252),Radionuclide_specific,9,FALSE)</f>
        <v>0</v>
      </c>
      <c r="D252" s="48">
        <f>'Intermediate calcs'!$M27*VLOOKUP($B$229,Other_regional_data,6,FALSE)*Other_Fed_crust*Other_L_local*VLOOKUP(IF(ISBLANK($A252),$B252,$A252),Radionuclide_specific,9,FALSE)</f>
        <v>0</v>
      </c>
      <c r="E252" s="47">
        <f>'Intermediate calcs'!$O27*VLOOKUP($B$229,Other_regional_data,7,FALSE)*Other_Fed_molluscs*Other_L_local*VLOOKUP(IF(ISBLANK($A252),$B252,$A252),Radionuclide_specific,9,FALSE)</f>
        <v>0</v>
      </c>
      <c r="F252" s="48">
        <f t="shared" si="42"/>
        <v>0</v>
      </c>
      <c r="G252" s="47">
        <f>'Intermediate calcs'!$L27*VLOOKUP($B$229,Other_regional_data,5,FALSE)*Other_Fed_fish*Other_A_regnl*VLOOKUP(IF(ISBLANK($A252),$B252,$A252),Radionuclide_specific,9,FALSE)</f>
        <v>0</v>
      </c>
      <c r="H252" s="48">
        <f>'Intermediate calcs'!$N27*VLOOKUP($B$229,Other_regional_data,6,FALSE)*Other_Fed_crust*Other_L_regnl*VLOOKUP(IF(ISBLANK($A252),$B252,$A252),Radionuclide_specific,9,FALSE)</f>
        <v>0</v>
      </c>
      <c r="I252" s="47">
        <f>'Intermediate calcs'!$P27*VLOOKUP($B$229,Other_regional_data,7,FALSE)*Other_Fed_molluscs*Other_L_regnl*VLOOKUP(IF(ISBLANK($A252),$B252,$A252),Radionuclide_specific,9,FALSE)</f>
        <v>0</v>
      </c>
      <c r="J252" s="48">
        <f t="shared" si="43"/>
        <v>0</v>
      </c>
    </row>
    <row r="253" spans="1:10">
      <c r="A253" s="4"/>
      <c r="B253" s="4" t="s">
        <v>25</v>
      </c>
      <c r="C253" s="47">
        <f>'Intermediate calcs'!$K28*VLOOKUP($B$229,Other_regional_data,5,FALSE)*Other_Fed_fish*Other_A_local*VLOOKUP(IF(ISBLANK($A253),$B253,$A253),Radionuclide_specific,9,FALSE)</f>
        <v>0</v>
      </c>
      <c r="D253" s="48">
        <f>'Intermediate calcs'!$M28*VLOOKUP($B$229,Other_regional_data,6,FALSE)*Other_Fed_crust*Other_L_local*VLOOKUP(IF(ISBLANK($A253),$B253,$A253),Radionuclide_specific,9,FALSE)</f>
        <v>0</v>
      </c>
      <c r="E253" s="47">
        <f>'Intermediate calcs'!$O28*VLOOKUP($B$229,Other_regional_data,7,FALSE)*Other_Fed_molluscs*Other_L_local*VLOOKUP(IF(ISBLANK($A253),$B253,$A253),Radionuclide_specific,9,FALSE)</f>
        <v>0</v>
      </c>
      <c r="F253" s="48">
        <f t="shared" si="42"/>
        <v>0</v>
      </c>
      <c r="G253" s="47">
        <f>'Intermediate calcs'!$L28*VLOOKUP($B$229,Other_regional_data,5,FALSE)*Other_Fed_fish*Other_A_regnl*VLOOKUP(IF(ISBLANK($A253),$B253,$A253),Radionuclide_specific,9,FALSE)</f>
        <v>0</v>
      </c>
      <c r="H253" s="48">
        <f>'Intermediate calcs'!$N28*VLOOKUP($B$229,Other_regional_data,6,FALSE)*Other_Fed_crust*Other_L_regnl*VLOOKUP(IF(ISBLANK($A253),$B253,$A253),Radionuclide_specific,9,FALSE)</f>
        <v>0</v>
      </c>
      <c r="I253" s="47">
        <f>'Intermediate calcs'!$P28*VLOOKUP($B$229,Other_regional_data,7,FALSE)*Other_Fed_molluscs*Other_L_regnl*VLOOKUP(IF(ISBLANK($A253),$B253,$A253),Radionuclide_specific,9,FALSE)</f>
        <v>0</v>
      </c>
      <c r="J253" s="48">
        <f t="shared" si="43"/>
        <v>0</v>
      </c>
    </row>
    <row r="254" spans="1:10">
      <c r="A254" s="4"/>
      <c r="B254" s="4" t="s">
        <v>26</v>
      </c>
      <c r="C254" s="47">
        <f>'Intermediate calcs'!$K29*VLOOKUP($B$229,Other_regional_data,5,FALSE)*Other_Fed_fish*Other_A_local*VLOOKUP(IF(ISBLANK($A254),$B254,$A254),Radionuclide_specific,9,FALSE)</f>
        <v>4.5696592765242165E-10</v>
      </c>
      <c r="D254" s="48">
        <f>'Intermediate calcs'!$M29*VLOOKUP($B$229,Other_regional_data,6,FALSE)*Other_Fed_crust*Other_L_local*VLOOKUP(IF(ISBLANK($A254),$B254,$A254),Radionuclide_specific,9,FALSE)</f>
        <v>3.5670936096425726E-7</v>
      </c>
      <c r="E254" s="47">
        <f>'Intermediate calcs'!$O29*VLOOKUP($B$229,Other_regional_data,7,FALSE)*Other_Fed_molluscs*Other_L_local*VLOOKUP(IF(ISBLANK($A254),$B254,$A254),Radionuclide_specific,9,FALSE)</f>
        <v>8.2131189271290922E-8</v>
      </c>
      <c r="F254" s="48">
        <f t="shared" si="42"/>
        <v>4.392975161632006E-7</v>
      </c>
      <c r="G254" s="47">
        <f>'Intermediate calcs'!$L29*VLOOKUP($B$229,Other_regional_data,5,FALSE)*Other_Fed_fish*Other_A_regnl*VLOOKUP(IF(ISBLANK($A254),$B254,$A254),Radionuclide_specific,9,FALSE)</f>
        <v>9.1349521920014499E-11</v>
      </c>
      <c r="H254" s="48">
        <f>'Intermediate calcs'!$N29*VLOOKUP($B$229,Other_regional_data,6,FALSE)*Other_Fed_crust*Other_L_regnl*VLOOKUP(IF(ISBLANK($A254),$B254,$A254),Radionuclide_specific,9,FALSE)</f>
        <v>7.1307788210555232E-10</v>
      </c>
      <c r="I254" s="47">
        <f>'Intermediate calcs'!$P29*VLOOKUP($B$229,Other_regional_data,7,FALSE)*Other_Fed_molluscs*Other_L_regnl*VLOOKUP(IF(ISBLANK($A254),$B254,$A254),Radionuclide_specific,9,FALSE)</f>
        <v>1.6418390126366989E-10</v>
      </c>
      <c r="J254" s="48">
        <f t="shared" si="43"/>
        <v>9.6861130528923668E-10</v>
      </c>
    </row>
    <row r="255" spans="1:10">
      <c r="A255" s="4"/>
      <c r="B255" s="4" t="s">
        <v>27</v>
      </c>
      <c r="C255" s="47">
        <f>'Intermediate calcs'!$K30*VLOOKUP($B$229,Other_regional_data,5,FALSE)*Other_Fed_fish*Other_A_local*VLOOKUP(IF(ISBLANK($A255),$B255,$A255),Radionuclide_specific,9,FALSE)</f>
        <v>3.5904465744118837E-11</v>
      </c>
      <c r="D255" s="48">
        <f>'Intermediate calcs'!$M30*VLOOKUP($B$229,Other_regional_data,6,FALSE)*Other_Fed_crust*Other_L_local*VLOOKUP(IF(ISBLANK($A255),$B255,$A255),Radionuclide_specific,9,FALSE)</f>
        <v>3.1141293417514522E-9</v>
      </c>
      <c r="E255" s="47">
        <f>'Intermediate calcs'!$O30*VLOOKUP($B$229,Other_regional_data,7,FALSE)*Other_Fed_molluscs*Other_L_local*VLOOKUP(IF(ISBLANK($A255),$B255,$A255),Radionuclide_specific,9,FALSE)</f>
        <v>1.2906329742631426E-9</v>
      </c>
      <c r="F255" s="48">
        <f t="shared" si="42"/>
        <v>4.4406667817587132E-9</v>
      </c>
      <c r="G255" s="47">
        <f>'Intermediate calcs'!$L30*VLOOKUP($B$229,Other_regional_data,5,FALSE)*Other_Fed_fish*Other_A_regnl*VLOOKUP(IF(ISBLANK($A255),$B255,$A255),Radionuclide_specific,9,FALSE)</f>
        <v>7.1774624365725688E-12</v>
      </c>
      <c r="H255" s="48">
        <f>'Intermediate calcs'!$N30*VLOOKUP($B$229,Other_regional_data,6,FALSE)*Other_Fed_crust*Other_L_regnl*VLOOKUP(IF(ISBLANK($A255),$B255,$A255),Radionuclide_specific,9,FALSE)</f>
        <v>6.2252830977468853E-12</v>
      </c>
      <c r="I255" s="47">
        <f>'Intermediate calcs'!$P30*VLOOKUP($B$229,Other_regional_data,7,FALSE)*Other_Fed_molluscs*Other_L_regnl*VLOOKUP(IF(ISBLANK($A255),$B255,$A255),Radionuclide_specific,9,FALSE)</f>
        <v>2.5800327341433829E-12</v>
      </c>
      <c r="J255" s="48">
        <f t="shared" si="43"/>
        <v>1.5982778268462838E-11</v>
      </c>
    </row>
    <row r="256" spans="1:10">
      <c r="A256" s="4"/>
      <c r="B256" s="4" t="s">
        <v>28</v>
      </c>
      <c r="C256" s="47">
        <f>'Intermediate calcs'!$K31*VLOOKUP($B$229,Other_regional_data,5,FALSE)*Other_Fed_fish*Other_A_local*VLOOKUP(IF(ISBLANK($A256),$B256,$A256),Radionuclide_specific,9,FALSE)</f>
        <v>0</v>
      </c>
      <c r="D256" s="48">
        <f>'Intermediate calcs'!$M31*VLOOKUP($B$229,Other_regional_data,6,FALSE)*Other_Fed_crust*Other_L_local*VLOOKUP(IF(ISBLANK($A256),$B256,$A256),Radionuclide_specific,9,FALSE)</f>
        <v>0</v>
      </c>
      <c r="E256" s="47">
        <f>'Intermediate calcs'!$O31*VLOOKUP($B$229,Other_regional_data,7,FALSE)*Other_Fed_molluscs*Other_L_local*VLOOKUP(IF(ISBLANK($A256),$B256,$A256),Radionuclide_specific,9,FALSE)</f>
        <v>0</v>
      </c>
      <c r="F256" s="48">
        <f t="shared" si="42"/>
        <v>0</v>
      </c>
      <c r="G256" s="47">
        <f>'Intermediate calcs'!$L31*VLOOKUP($B$229,Other_regional_data,5,FALSE)*Other_Fed_fish*Other_A_regnl*VLOOKUP(IF(ISBLANK($A256),$B256,$A256),Radionuclide_specific,9,FALSE)</f>
        <v>0</v>
      </c>
      <c r="H256" s="48">
        <f>'Intermediate calcs'!$N31*VLOOKUP($B$229,Other_regional_data,6,FALSE)*Other_Fed_crust*Other_L_regnl*VLOOKUP(IF(ISBLANK($A256),$B256,$A256),Radionuclide_specific,9,FALSE)</f>
        <v>0</v>
      </c>
      <c r="I256" s="47">
        <f>'Intermediate calcs'!$P31*VLOOKUP($B$229,Other_regional_data,7,FALSE)*Other_Fed_molluscs*Other_L_regnl*VLOOKUP(IF(ISBLANK($A256),$B256,$A256),Radionuclide_specific,9,FALSE)</f>
        <v>0</v>
      </c>
      <c r="J256" s="48">
        <f t="shared" si="43"/>
        <v>0</v>
      </c>
    </row>
    <row r="257" spans="1:10">
      <c r="A257" s="4"/>
      <c r="B257" s="4" t="s">
        <v>22</v>
      </c>
      <c r="C257" s="47">
        <f>'Intermediate calcs'!$K32*VLOOKUP($B$229,Other_regional_data,5,FALSE)*Other_Fed_fish*Other_A_local*VLOOKUP(IF(ISBLANK($A257),$B257,$A257),Radionuclide_specific,9,FALSE)</f>
        <v>2.2521892148583636E-6</v>
      </c>
      <c r="D257" s="48">
        <f>'Intermediate calcs'!$M32*VLOOKUP($B$229,Other_regional_data,6,FALSE)*Other_Fed_crust*Other_L_local*VLOOKUP(IF(ISBLANK($A257),$B257,$A257),Radionuclide_specific,9,FALSE)</f>
        <v>1.7580675647524105E-3</v>
      </c>
      <c r="E257" s="47">
        <f>'Intermediate calcs'!$O32*VLOOKUP($B$229,Other_regional_data,7,FALSE)*Other_Fed_molluscs*Other_L_local*VLOOKUP(IF(ISBLANK($A257),$B257,$A257),Radionuclide_specific,9,FALSE)</f>
        <v>4.0478943283707664E-4</v>
      </c>
      <c r="F257" s="48">
        <f t="shared" si="42"/>
        <v>2.1651091868043456E-3</v>
      </c>
      <c r="G257" s="47">
        <f>'Intermediate calcs'!$L32*VLOOKUP($B$229,Other_regional_data,5,FALSE)*Other_Fed_fish*Other_A_regnl*VLOOKUP(IF(ISBLANK($A257),$B257,$A257),Radionuclide_specific,9,FALSE)</f>
        <v>4.5022264374864289E-7</v>
      </c>
      <c r="H257" s="48">
        <f>'Intermediate calcs'!$N32*VLOOKUP($B$229,Other_regional_data,6,FALSE)*Other_Fed_crust*Other_L_regnl*VLOOKUP(IF(ISBLANK($A257),$B257,$A257),Radionuclide_specific,9,FALSE)</f>
        <v>3.5144552760916502E-6</v>
      </c>
      <c r="I257" s="47">
        <f>'Intermediate calcs'!$P32*VLOOKUP($B$229,Other_regional_data,7,FALSE)*Other_Fed_molluscs*Other_L_regnl*VLOOKUP(IF(ISBLANK($A257),$B257,$A257),Radionuclide_specific,9,FALSE)</f>
        <v>8.0919208479951577E-7</v>
      </c>
      <c r="J257" s="48">
        <f t="shared" si="43"/>
        <v>4.7738700046398082E-6</v>
      </c>
    </row>
    <row r="258" spans="1:10">
      <c r="A258" s="4"/>
      <c r="B258" s="4" t="s">
        <v>23</v>
      </c>
      <c r="C258" s="47">
        <f>'Intermediate calcs'!$K33*VLOOKUP($B$229,Other_regional_data,5,FALSE)*Other_Fed_fish*Other_A_local*VLOOKUP(IF(ISBLANK($A258),$B258,$A258),Radionuclide_specific,9,FALSE)</f>
        <v>4.2432550424867723E-10</v>
      </c>
      <c r="D258" s="48">
        <f>'Intermediate calcs'!$M33*VLOOKUP($B$229,Other_regional_data,6,FALSE)*Other_Fed_crust*Other_L_local*VLOOKUP(IF(ISBLANK($A258),$B258,$A258),Radionuclide_specific,9,FALSE)</f>
        <v>3.680334676615353E-8</v>
      </c>
      <c r="E258" s="47">
        <f>'Intermediate calcs'!$O33*VLOOKUP($B$229,Other_regional_data,7,FALSE)*Other_Fed_molluscs*Other_L_local*VLOOKUP(IF(ISBLANK($A258),$B258,$A258),Radionuclide_specific,9,FALSE)</f>
        <v>1.5252935150382597E-8</v>
      </c>
      <c r="F258" s="48">
        <f t="shared" si="42"/>
        <v>5.2480607420784801E-8</v>
      </c>
      <c r="G258" s="47">
        <f>'Intermediate calcs'!$L33*VLOOKUP($B$229,Other_regional_data,5,FALSE)*Other_Fed_fish*Other_A_regnl*VLOOKUP(IF(ISBLANK($A258),$B258,$A258),Radionuclide_specific,9,FALSE)</f>
        <v>8.4824556068584909E-11</v>
      </c>
      <c r="H258" s="48">
        <f>'Intermediate calcs'!$N33*VLOOKUP($B$229,Other_regional_data,6,FALSE)*Other_Fed_crust*Other_L_regnl*VLOOKUP(IF(ISBLANK($A258),$B258,$A258),Radionuclide_specific,9,FALSE)</f>
        <v>7.3571527518826828E-11</v>
      </c>
      <c r="I258" s="47">
        <f>'Intermediate calcs'!$P33*VLOOKUP($B$229,Other_regional_data,7,FALSE)*Other_Fed_molluscs*Other_L_regnl*VLOOKUP(IF(ISBLANK($A258),$B258,$A258),Radionuclide_specific,9,FALSE)</f>
        <v>3.0491295948967255E-11</v>
      </c>
      <c r="J258" s="48">
        <f t="shared" si="43"/>
        <v>1.8888737953637901E-10</v>
      </c>
    </row>
    <row r="259" spans="1:10">
      <c r="A259" s="4"/>
      <c r="B259" s="4" t="s">
        <v>19</v>
      </c>
      <c r="C259" s="47">
        <f>'Intermediate calcs'!$K34*VLOOKUP($B$229,Other_regional_data,5,FALSE)*Other_Fed_fish*Other_A_local*VLOOKUP(IF(ISBLANK($A259),$B259,$A259),Radionuclide_specific,9,FALSE)</f>
        <v>3.9168508084493276E-5</v>
      </c>
      <c r="D259" s="48">
        <f>'Intermediate calcs'!$M34*VLOOKUP($B$229,Other_regional_data,6,FALSE)*Other_Fed_crust*Other_L_local*VLOOKUP(IF(ISBLANK($A259),$B259,$A259),Radionuclide_specific,9,FALSE)</f>
        <v>6.7944640183668036E-4</v>
      </c>
      <c r="E259" s="47">
        <f>'Intermediate calcs'!$O34*VLOOKUP($B$229,Other_regional_data,7,FALSE)*Other_Fed_molluscs*Other_L_local*VLOOKUP(IF(ISBLANK($A259),$B259,$A259),Radionuclide_specific,9,FALSE)</f>
        <v>2.8159264893014025E-4</v>
      </c>
      <c r="F259" s="48">
        <f t="shared" si="42"/>
        <v>1.0002075588513139E-3</v>
      </c>
      <c r="G259" s="47">
        <f>'Intermediate calcs'!$L34*VLOOKUP($B$229,Other_regional_data,5,FALSE)*Other_Fed_fish*Other_A_regnl*VLOOKUP(IF(ISBLANK($A259),$B259,$A259),Radionuclide_specific,9,FALSE)</f>
        <v>7.8299590217155284E-6</v>
      </c>
      <c r="H259" s="48">
        <f>'Intermediate calcs'!$N34*VLOOKUP($B$229,Other_regional_data,6,FALSE)*Other_Fed_crust*Other_L_regnl*VLOOKUP(IF(ISBLANK($A259),$B259,$A259),Radionuclide_specific,9,FALSE)</f>
        <v>1.3582435849629567E-6</v>
      </c>
      <c r="I259" s="47">
        <f>'Intermediate calcs'!$P34*VLOOKUP($B$229,Other_regional_data,7,FALSE)*Other_Fed_molluscs*Other_L_regnl*VLOOKUP(IF(ISBLANK($A259),$B259,$A259),Radionuclide_specific,9,FALSE)</f>
        <v>5.629162329040109E-7</v>
      </c>
      <c r="J259" s="48">
        <f t="shared" si="43"/>
        <v>9.751118839582496E-6</v>
      </c>
    </row>
    <row r="260" spans="1:10">
      <c r="A260" s="4" t="s">
        <v>133</v>
      </c>
      <c r="B260" s="4"/>
      <c r="C260" s="47">
        <f>'Intermediate calcs'!$K35*VLOOKUP($B$229,Other_regional_data,5,FALSE)*Other_Fed_fish*Other_A_local*VLOOKUP(IF(ISBLANK($A260),$B260,$A260),Radionuclide_specific,9,FALSE)</f>
        <v>2.0527363016361549E-6</v>
      </c>
      <c r="D260" s="48">
        <f>'Intermediate calcs'!$M35*VLOOKUP($B$229,Other_regional_data,6,FALSE)*Other_Fed_crust*Other_L_local*VLOOKUP(IF(ISBLANK($A260),$B260,$A260),Radionuclide_specific,9,FALSE)</f>
        <v>5.9347179757164338E-6</v>
      </c>
      <c r="E260" s="47">
        <f>'Intermediate calcs'!$O35*VLOOKUP($B$229,Other_regional_data,7,FALSE)*Other_Fed_molluscs*Other_L_local*VLOOKUP(IF(ISBLANK($A260),$B260,$A260),Radionuclide_specific,9,FALSE)</f>
        <v>2.4596096924169343E-6</v>
      </c>
      <c r="F260" s="48">
        <f t="shared" si="42"/>
        <v>1.0447063969769523E-5</v>
      </c>
      <c r="G260" s="47">
        <f>'Intermediate calcs'!$L35*VLOOKUP($B$229,Other_regional_data,5,FALSE)*Other_Fed_fish*Other_A_regnl*VLOOKUP(IF(ISBLANK($A260),$B260,$A260),Radionuclide_specific,9,FALSE)</f>
        <v>3.9730033922396494E-7</v>
      </c>
      <c r="H260" s="48">
        <f>'Intermediate calcs'!$N35*VLOOKUP($B$229,Other_regional_data,6,FALSE)*Other_Fed_crust*Other_L_regnl*VLOOKUP(IF(ISBLANK($A260),$B260,$A260),Radionuclide_specific,9,FALSE)</f>
        <v>1.1486450856212462E-8</v>
      </c>
      <c r="I260" s="47">
        <f>'Intermediate calcs'!$P35*VLOOKUP($B$229,Other_regional_data,7,FALSE)*Other_Fed_molluscs*Other_L_regnl*VLOOKUP(IF(ISBLANK($A260),$B260,$A260),Radionuclide_specific,9,FALSE)</f>
        <v>4.7604934173810319E-9</v>
      </c>
      <c r="J260" s="48">
        <f t="shared" si="43"/>
        <v>4.1354728349755841E-7</v>
      </c>
    </row>
    <row r="261" spans="1:10">
      <c r="A261" s="4" t="s">
        <v>20</v>
      </c>
      <c r="B261" s="4"/>
      <c r="C261" s="47">
        <f>'Intermediate calcs'!$K36*VLOOKUP($B$229,Other_regional_data,5,FALSE)*Other_Fed_fish*Other_A_local*VLOOKUP(IF(ISBLANK($A261),$B261,$A261),Radionuclide_specific,9,FALSE)</f>
        <v>2.2482360064256564E-6</v>
      </c>
      <c r="D261" s="48">
        <f>'Intermediate calcs'!$M36*VLOOKUP($B$229,Other_regional_data,6,FALSE)*Other_Fed_crust*Other_L_local*VLOOKUP(IF(ISBLANK($A261),$B261,$A261),Radionuclide_specific,9,FALSE)</f>
        <v>6.4999321297881152E-6</v>
      </c>
      <c r="E261" s="47">
        <f>'Intermediate calcs'!$O36*VLOOKUP($B$229,Other_regional_data,7,FALSE)*Other_Fed_molluscs*Other_L_local*VLOOKUP(IF(ISBLANK($A261),$B261,$A261),Radionuclide_specific,9,FALSE)</f>
        <v>2.6938594440200209E-6</v>
      </c>
      <c r="F261" s="48">
        <f t="shared" si="42"/>
        <v>1.1442027580233792E-5</v>
      </c>
      <c r="G261" s="47">
        <f>'Intermediate calcs'!$L36*VLOOKUP($B$229,Other_regional_data,5,FALSE)*Other_Fed_fish*Other_A_regnl*VLOOKUP(IF(ISBLANK($A261),$B261,$A261),Radionuclide_specific,9,FALSE)</f>
        <v>4.3514245283506015E-7</v>
      </c>
      <c r="H261" s="48">
        <f>'Intermediate calcs'!$N36*VLOOKUP($B$229,Other_regional_data,6,FALSE)*Other_Fed_crust*Other_L_regnl*VLOOKUP(IF(ISBLANK($A261),$B261,$A261),Radionuclide_specific,9,FALSE)</f>
        <v>1.2580513798967772E-8</v>
      </c>
      <c r="I261" s="47">
        <f>'Intermediate calcs'!$P36*VLOOKUP($B$229,Other_regional_data,7,FALSE)*Other_Fed_molluscs*Other_L_regnl*VLOOKUP(IF(ISBLANK($A261),$B261,$A261),Radionuclide_specific,9,FALSE)</f>
        <v>5.2139215042970405E-9</v>
      </c>
      <c r="J261" s="48">
        <f t="shared" si="43"/>
        <v>4.5293688813832495E-7</v>
      </c>
    </row>
    <row r="262" spans="1:10">
      <c r="A262" s="4"/>
      <c r="B262" s="4" t="s">
        <v>29</v>
      </c>
      <c r="C262" s="47">
        <f>'Intermediate calcs'!$K37*VLOOKUP($B$229,Other_regional_data,5,FALSE)*Other_Fed_fish*Other_A_local*VLOOKUP(IF(ISBLANK($A262),$B262,$A262),Radionuclide_specific,9,FALSE)</f>
        <v>1.1241180032128286E-6</v>
      </c>
      <c r="D262" s="48">
        <f>'Intermediate calcs'!$M37*VLOOKUP($B$229,Other_regional_data,6,FALSE)*Other_Fed_crust*Other_L_local*VLOOKUP(IF(ISBLANK($A262),$B262,$A262),Radionuclide_specific,9,FALSE)</f>
        <v>1.9499796389364347E-6</v>
      </c>
      <c r="E262" s="47">
        <f>'Intermediate calcs'!$O37*VLOOKUP($B$229,Other_regional_data,7,FALSE)*Other_Fed_molluscs*Other_L_local*VLOOKUP(IF(ISBLANK($A262),$B262,$A262),Radionuclide_specific,9,FALSE)</f>
        <v>8.0815783320600623E-7</v>
      </c>
      <c r="F262" s="48">
        <f t="shared" si="42"/>
        <v>3.8822554753552698E-6</v>
      </c>
      <c r="G262" s="47">
        <f>'Intermediate calcs'!$L37*VLOOKUP($B$229,Other_regional_data,5,FALSE)*Other_Fed_fish*Other_A_regnl*VLOOKUP(IF(ISBLANK($A262),$B262,$A262),Radionuclide_specific,9,FALSE)</f>
        <v>2.1757122641753008E-7</v>
      </c>
      <c r="H262" s="48">
        <f>'Intermediate calcs'!$N37*VLOOKUP($B$229,Other_regional_data,6,FALSE)*Other_Fed_crust*Other_L_regnl*VLOOKUP(IF(ISBLANK($A262),$B262,$A262),Radionuclide_specific,9,FALSE)</f>
        <v>3.774154139690331E-9</v>
      </c>
      <c r="I262" s="47">
        <f>'Intermediate calcs'!$P37*VLOOKUP($B$229,Other_regional_data,7,FALSE)*Other_Fed_molluscs*Other_L_regnl*VLOOKUP(IF(ISBLANK($A262),$B262,$A262),Radionuclide_specific,9,FALSE)</f>
        <v>1.5641764512891124E-9</v>
      </c>
      <c r="J262" s="48">
        <f t="shared" si="43"/>
        <v>2.2290955700850954E-7</v>
      </c>
    </row>
    <row r="263" spans="1:10">
      <c r="A263" s="4"/>
      <c r="B263" s="4" t="s">
        <v>69</v>
      </c>
      <c r="C263" s="47">
        <f>'Intermediate calcs'!$K38*VLOOKUP($B$229,Other_regional_data,5,FALSE)*Other_Fed_fish*Other_A_local*VLOOKUP(IF(ISBLANK($A263),$B263,$A263),Radionuclide_specific,9,FALSE)</f>
        <v>3.5026865317501181E-10</v>
      </c>
      <c r="D263" s="48">
        <f>'Intermediate calcs'!$M38*VLOOKUP($B$229,Other_regional_data,6,FALSE)*Other_Fed_crust*Other_L_local*VLOOKUP(IF(ISBLANK($A263),$B263,$A263),Radionuclide_specific,9,FALSE)</f>
        <v>1.2152047025256041E-8</v>
      </c>
      <c r="E263" s="47">
        <f>'Intermediate calcs'!$O38*VLOOKUP($B$229,Other_regional_data,7,FALSE)*Other_Fed_molluscs*Other_L_local*VLOOKUP(IF(ISBLANK($A263),$B263,$A263),Radionuclide_specific,9,FALSE)</f>
        <v>5.0363459170809089E-9</v>
      </c>
      <c r="F263" s="48">
        <f t="shared" si="42"/>
        <v>1.7538661595511963E-8</v>
      </c>
      <c r="G263" s="47">
        <f>'Intermediate calcs'!$L38*VLOOKUP($B$229,Other_regional_data,5,FALSE)*Other_Fed_fish*Other_A_regnl*VLOOKUP(IF(ISBLANK($A263),$B263,$A263),Radionuclide_specific,9,FALSE)</f>
        <v>6.7793932869230392E-11</v>
      </c>
      <c r="H263" s="48">
        <f>'Intermediate calcs'!$N38*VLOOKUP($B$229,Other_regional_data,6,FALSE)*Other_Fed_crust*Other_L_regnl*VLOOKUP(IF(ISBLANK($A263),$B263,$A263),Radionuclide_specific,9,FALSE)</f>
        <v>2.352009101546149E-11</v>
      </c>
      <c r="I263" s="47">
        <f>'Intermediate calcs'!$P38*VLOOKUP($B$229,Other_regional_data,7,FALSE)*Other_Fed_molluscs*Other_L_regnl*VLOOKUP(IF(ISBLANK($A263),$B263,$A263),Radionuclide_specific,9,FALSE)</f>
        <v>9.7477662906422932E-12</v>
      </c>
      <c r="J263" s="48">
        <f t="shared" si="43"/>
        <v>1.0106179017533418E-10</v>
      </c>
    </row>
    <row r="264" spans="1:10">
      <c r="A264" s="4"/>
      <c r="B264" s="4" t="s">
        <v>70</v>
      </c>
      <c r="C264" s="47">
        <f>'Intermediate calcs'!$K39*VLOOKUP($B$229,Other_regional_data,5,FALSE)*Other_Fed_fish*Other_A_local*VLOOKUP(IF(ISBLANK($A264),$B264,$A264),Radionuclide_specific,9,FALSE)</f>
        <v>7.0379561940281417E-7</v>
      </c>
      <c r="D264" s="48">
        <f>'Intermediate calcs'!$M39*VLOOKUP($B$229,Other_regional_data,6,FALSE)*Other_Fed_crust*Other_L_local*VLOOKUP(IF(ISBLANK($A264),$B264,$A264),Radionuclide_specific,9,FALSE)</f>
        <v>2.0347613623684532E-6</v>
      </c>
      <c r="E264" s="47">
        <f>'Intermediate calcs'!$O39*VLOOKUP($B$229,Other_regional_data,7,FALSE)*Other_Fed_molluscs*Other_L_local*VLOOKUP(IF(ISBLANK($A264),$B264,$A264),Radionuclide_specific,9,FALSE)</f>
        <v>8.4329513030191955E-7</v>
      </c>
      <c r="F264" s="48">
        <f t="shared" si="42"/>
        <v>3.5818521120731873E-6</v>
      </c>
      <c r="G264" s="47">
        <f>'Intermediate calcs'!$L39*VLOOKUP($B$229,Other_regional_data,5,FALSE)*Other_Fed_fish*Other_A_regnl*VLOOKUP(IF(ISBLANK($A264),$B264,$A264),Radionuclide_specific,9,FALSE)</f>
        <v>1.3621850697445361E-7</v>
      </c>
      <c r="H264" s="48">
        <f>'Intermediate calcs'!$N39*VLOOKUP($B$229,Other_regional_data,6,FALSE)*Other_Fed_crust*Other_L_regnl*VLOOKUP(IF(ISBLANK($A264),$B264,$A264),Radionuclide_specific,9,FALSE)</f>
        <v>3.9382477979377368E-9</v>
      </c>
      <c r="I264" s="47">
        <f>'Intermediate calcs'!$P39*VLOOKUP($B$229,Other_regional_data,7,FALSE)*Other_Fed_molluscs*Other_L_regnl*VLOOKUP(IF(ISBLANK($A264),$B264,$A264),Radionuclide_specific,9,FALSE)</f>
        <v>1.632184123084291E-9</v>
      </c>
      <c r="J264" s="48">
        <f t="shared" si="43"/>
        <v>1.4178893889547565E-7</v>
      </c>
    </row>
    <row r="265" spans="1:10">
      <c r="A265" s="4"/>
      <c r="B265" s="4" t="s">
        <v>71</v>
      </c>
      <c r="C265" s="47">
        <f>'Intermediate calcs'!$K40*VLOOKUP($B$229,Other_regional_data,5,FALSE)*Other_Fed_fish*Other_A_local*VLOOKUP(IF(ISBLANK($A265),$B265,$A265),Radionuclide_specific,9,FALSE)</f>
        <v>1.9549878316744844E-8</v>
      </c>
      <c r="D265" s="48">
        <f>'Intermediate calcs'!$M40*VLOOKUP($B$229,Other_regional_data,6,FALSE)*Other_Fed_crust*Other_L_local*VLOOKUP(IF(ISBLANK($A265),$B265,$A265),Radionuclide_specific,9,FALSE)</f>
        <v>1.5260710217763407E-5</v>
      </c>
      <c r="E265" s="47">
        <f>'Intermediate calcs'!$O40*VLOOKUP($B$229,Other_regional_data,7,FALSE)*Other_Fed_molluscs*Other_L_local*VLOOKUP(IF(ISBLANK($A265),$B265,$A265),Radionuclide_specific,9,FALSE)</f>
        <v>3.5137297095913311E-6</v>
      </c>
      <c r="F265" s="48">
        <f t="shared" si="42"/>
        <v>1.8793989805671481E-5</v>
      </c>
      <c r="G265" s="47">
        <f>'Intermediate calcs'!$L40*VLOOKUP($B$229,Other_regional_data,5,FALSE)*Other_Fed_fish*Other_A_regnl*VLOOKUP(IF(ISBLANK($A265),$B265,$A265),Radionuclide_specific,9,FALSE)</f>
        <v>3.7838474159570447E-9</v>
      </c>
      <c r="H265" s="48">
        <f>'Intermediate calcs'!$N40*VLOOKUP($B$229,Other_regional_data,6,FALSE)*Other_Fed_crust*Other_L_regnl*VLOOKUP(IF(ISBLANK($A265),$B265,$A265),Radionuclide_specific,9,FALSE)</f>
        <v>2.9536858484533027E-8</v>
      </c>
      <c r="I265" s="47">
        <f>'Intermediate calcs'!$P40*VLOOKUP($B$229,Other_regional_data,7,FALSE)*Other_Fed_molluscs*Other_L_regnl*VLOOKUP(IF(ISBLANK($A265),$B265,$A265),Radionuclide_specific,9,FALSE)</f>
        <v>6.8007671795178783E-9</v>
      </c>
      <c r="J265" s="48">
        <f t="shared" si="43"/>
        <v>4.0121473080007947E-8</v>
      </c>
    </row>
    <row r="266" spans="1:10">
      <c r="A266" s="4" t="s">
        <v>72</v>
      </c>
      <c r="B266" s="4"/>
      <c r="C266" s="47">
        <f>'Intermediate calcs'!$K41*VLOOKUP($B$229,Other_regional_data,5,FALSE)*Other_Fed_fish*Other_A_local*VLOOKUP(IF(ISBLANK($A266),$B266,$A266),Radionuclide_specific,9,FALSE)</f>
        <v>7.9994566945260926E-10</v>
      </c>
      <c r="D266" s="48">
        <f>'Intermediate calcs'!$M41*VLOOKUP($B$229,Other_regional_data,6,FALSE)*Other_Fed_crust*Other_L_local*VLOOKUP(IF(ISBLANK($A266),$B266,$A266),Radionuclide_specific,9,FALSE)</f>
        <v>1.3876459261658432E-8</v>
      </c>
      <c r="E266" s="47">
        <f>'Intermediate calcs'!$O41*VLOOKUP($B$229,Other_regional_data,7,FALSE)*Other_Fed_molluscs*Other_L_local*VLOOKUP(IF(ISBLANK($A266),$B266,$A266),Radionuclide_specific,9,FALSE)</f>
        <v>1.7253055917429799E-8</v>
      </c>
      <c r="F266" s="48">
        <f t="shared" si="42"/>
        <v>3.192946084854084E-8</v>
      </c>
      <c r="G266" s="47">
        <f>'Intermediate calcs'!$L41*VLOOKUP($B$229,Other_regional_data,5,FALSE)*Other_Fed_fish*Other_A_regnl*VLOOKUP(IF(ISBLANK($A266),$B266,$A266),Radionuclide_specific,9,FALSE)</f>
        <v>1.5998787850563419E-10</v>
      </c>
      <c r="H266" s="48">
        <f>'Intermediate calcs'!$N41*VLOOKUP($B$229,Other_regional_data,6,FALSE)*Other_Fed_crust*Other_L_regnl*VLOOKUP(IF(ISBLANK($A266),$B266,$A266),Radionuclide_specific,9,FALSE)</f>
        <v>2.7752700754811879E-11</v>
      </c>
      <c r="I266" s="47">
        <f>'Intermediate calcs'!$P41*VLOOKUP($B$229,Other_regional_data,7,FALSE)*Other_Fed_molluscs*Other_L_regnl*VLOOKUP(IF(ISBLANK($A266),$B266,$A266),Radionuclide_specific,9,FALSE)</f>
        <v>3.4505841076150721E-11</v>
      </c>
      <c r="J266" s="48">
        <f t="shared" si="43"/>
        <v>2.2224642033659681E-10</v>
      </c>
    </row>
    <row r="267" spans="1:10">
      <c r="A267" s="4" t="s">
        <v>30</v>
      </c>
      <c r="B267" s="4"/>
      <c r="C267" s="47">
        <f>'Intermediate calcs'!$K42*VLOOKUP($B$229,Other_regional_data,5,FALSE)*Other_Fed_fish*Other_A_local*VLOOKUP(IF(ISBLANK($A267),$B267,$A267),Radionuclide_specific,9,FALSE)</f>
        <v>7.3464408667774217E-10</v>
      </c>
      <c r="D267" s="48">
        <f>'Intermediate calcs'!$M42*VLOOKUP($B$229,Other_regional_data,6,FALSE)*Other_Fed_crust*Other_L_local*VLOOKUP(IF(ISBLANK($A267),$B267,$A267),Radionuclide_specific,9,FALSE)</f>
        <v>1.2743688890243922E-8</v>
      </c>
      <c r="E267" s="47">
        <f>'Intermediate calcs'!$O42*VLOOKUP($B$229,Other_regional_data,7,FALSE)*Other_Fed_molluscs*Other_L_local*VLOOKUP(IF(ISBLANK($A267),$B267,$A267),Radionuclide_specific,9,FALSE)</f>
        <v>1.584464544390051E-8</v>
      </c>
      <c r="F267" s="48">
        <f t="shared" si="42"/>
        <v>2.9322978420822175E-8</v>
      </c>
      <c r="G267" s="47">
        <f>'Intermediate calcs'!$L42*VLOOKUP($B$229,Other_regional_data,5,FALSE)*Other_Fed_fish*Other_A_regnl*VLOOKUP(IF(ISBLANK($A267),$B267,$A267),Radionuclide_specific,9,FALSE)</f>
        <v>1.4692808270934097E-10</v>
      </c>
      <c r="H267" s="48">
        <f>'Intermediate calcs'!$N42*VLOOKUP($B$229,Other_regional_data,6,FALSE)*Other_Fed_crust*Other_L_regnl*VLOOKUP(IF(ISBLANK($A267),$B267,$A267),Radionuclide_specific,9,FALSE)</f>
        <v>2.548725034670041E-11</v>
      </c>
      <c r="I267" s="47">
        <f>'Intermediate calcs'!$P42*VLOOKUP($B$229,Other_regional_data,7,FALSE)*Other_Fed_molluscs*Other_L_regnl*VLOOKUP(IF(ISBLANK($A267),$B267,$A267),Radionuclide_specific,9,FALSE)</f>
        <v>3.1689132445202744E-11</v>
      </c>
      <c r="J267" s="48">
        <f t="shared" si="43"/>
        <v>2.0410446550124414E-10</v>
      </c>
    </row>
    <row r="268" spans="1:10" s="106" customFormat="1">
      <c r="A268" s="76"/>
      <c r="B268" s="76" t="s">
        <v>31</v>
      </c>
      <c r="C268" s="77">
        <f>'Intermediate calcs'!$K43*VLOOKUP($B$229,Other_regional_data,5,FALSE)*Other_Fed_fish*Other_A_local*VLOOKUP(IF(ISBLANK($A268),$B268,$A268),Radionuclide_specific,9,FALSE)</f>
        <v>3.3303865262724313E-8</v>
      </c>
      <c r="D268" s="78">
        <f>'Intermediate calcs'!$M43*VLOOKUP($B$229,Other_regional_data,6,FALSE)*Other_Fed_crust*Other_L_local*VLOOKUP(IF(ISBLANK($A268),$B268,$A268),Radionuclide_specific,9,FALSE)</f>
        <v>9.6285649392954072E-8</v>
      </c>
      <c r="E268" s="77">
        <f>'Intermediate calcs'!$O43*VLOOKUP($B$229,Other_regional_data,7,FALSE)*Other_Fed_molluscs*Other_L_local*VLOOKUP(IF(ISBLANK($A268),$B268,$A268),Radionuclide_specific,9,FALSE)</f>
        <v>3.9905032969823511E-8</v>
      </c>
      <c r="F268" s="78">
        <f t="shared" si="42"/>
        <v>1.694945476255019E-7</v>
      </c>
      <c r="G268" s="77">
        <f>'Intermediate calcs'!$L43*VLOOKUP($B$229,Other_regional_data,5,FALSE)*Other_Fed_fish*Other_A_regnl*VLOOKUP(IF(ISBLANK($A268),$B268,$A268),Radionuclide_specific,9,FALSE)</f>
        <v>6.660739749490124E-9</v>
      </c>
      <c r="H268" s="78">
        <f>'Intermediate calcs'!$N43*VLOOKUP($B$229,Other_regional_data,6,FALSE)*Other_Fed_crust*Other_L_regnl*VLOOKUP(IF(ISBLANK($A268),$B268,$A268),Radionuclide_specific,9,FALSE)</f>
        <v>1.9257033595284758E-10</v>
      </c>
      <c r="I268" s="77">
        <f>'Intermediate calcs'!$P43*VLOOKUP($B$229,Other_regional_data,7,FALSE)*Other_Fed_molluscs*Other_L_regnl*VLOOKUP(IF(ISBLANK($A268),$B268,$A268),Radionuclide_specific,9,FALSE)</f>
        <v>7.9809666899029128E-11</v>
      </c>
      <c r="J268" s="78">
        <f t="shared" si="43"/>
        <v>6.9331197523420007E-9</v>
      </c>
    </row>
    <row r="269" spans="1:10">
      <c r="A269" s="4"/>
      <c r="B269" s="4" t="s">
        <v>32</v>
      </c>
      <c r="C269" s="47">
        <f>'Intermediate calcs'!$K44*VLOOKUP($B$229,Other_regional_data,5,FALSE)*Other_Fed_fish*Other_A_local*VLOOKUP(IF(ISBLANK($A269),$B269,$A269),Radionuclide_specific,9,FALSE)</f>
        <v>0</v>
      </c>
      <c r="D269" s="48">
        <f>'Intermediate calcs'!$M44*VLOOKUP($B$229,Other_regional_data,6,FALSE)*Other_Fed_crust*Other_L_local*VLOOKUP(IF(ISBLANK($A269),$B269,$A269),Radionuclide_specific,9,FALSE)</f>
        <v>0</v>
      </c>
      <c r="E269" s="47">
        <f>'Intermediate calcs'!$O44*VLOOKUP($B$229,Other_regional_data,7,FALSE)*Other_Fed_molluscs*Other_L_local*VLOOKUP(IF(ISBLANK($A269),$B269,$A269),Radionuclide_specific,9,FALSE)</f>
        <v>0</v>
      </c>
      <c r="F269" s="48">
        <f t="shared" si="42"/>
        <v>0</v>
      </c>
      <c r="G269" s="47">
        <f>'Intermediate calcs'!$L44*VLOOKUP($B$229,Other_regional_data,5,FALSE)*Other_Fed_fish*Other_A_regnl*VLOOKUP(IF(ISBLANK($A269),$B269,$A269),Radionuclide_specific,9,FALSE)</f>
        <v>0</v>
      </c>
      <c r="H269" s="48">
        <f>'Intermediate calcs'!$N44*VLOOKUP($B$229,Other_regional_data,6,FALSE)*Other_Fed_crust*Other_L_regnl*VLOOKUP(IF(ISBLANK($A269),$B269,$A269),Radionuclide_specific,9,FALSE)</f>
        <v>0</v>
      </c>
      <c r="I269" s="47">
        <f>'Intermediate calcs'!$P44*VLOOKUP($B$229,Other_regional_data,7,FALSE)*Other_Fed_molluscs*Other_L_regnl*VLOOKUP(IF(ISBLANK($A269),$B269,$A269),Radionuclide_specific,9,FALSE)</f>
        <v>0</v>
      </c>
      <c r="J269" s="48">
        <f t="shared" si="43"/>
        <v>0</v>
      </c>
    </row>
    <row r="270" spans="1:10">
      <c r="A270" s="4" t="s">
        <v>13</v>
      </c>
      <c r="C270" s="47">
        <f>'Intermediate calcs'!$K45*VLOOKUP($B$229,Other_regional_data,5,FALSE)*Other_Fed_fish*Other_A_local*VLOOKUP(IF(ISBLANK($A270),$B270,$A270),Radionuclide_specific,9,FALSE)</f>
        <v>4.0733522716001473E-7</v>
      </c>
      <c r="D270" s="48">
        <f>'Intermediate calcs'!$M45*VLOOKUP($B$229,Other_regional_data,6,FALSE)*Other_Fed_crust*Other_L_local*VLOOKUP(IF(ISBLANK($A270),$B270,$A270),Radionuclide_specific,9,FALSE)</f>
        <v>1.4131886455219289E-6</v>
      </c>
      <c r="E270" s="47">
        <f>'Intermediate calcs'!$O45*VLOOKUP($B$229,Other_regional_data,7,FALSE)*Other_Fed_molluscs*Other_L_local*VLOOKUP(IF(ISBLANK($A270),$B270,$A270),Radionuclide_specific,9,FALSE)</f>
        <v>8.785318453114083E-6</v>
      </c>
      <c r="F270" s="48">
        <f t="shared" si="42"/>
        <v>1.0605842325796027E-5</v>
      </c>
      <c r="G270" s="47">
        <f>'Intermediate calcs'!$L45*VLOOKUP($B$229,Other_regional_data,5,FALSE)*Other_Fed_fish*Other_A_regnl*VLOOKUP(IF(ISBLANK($A270),$B270,$A270),Radionuclide_specific,9,FALSE)</f>
        <v>8.138412038387796E-8</v>
      </c>
      <c r="H270" s="48">
        <f>'Intermediate calcs'!$N45*VLOOKUP($B$229,Other_regional_data,6,FALSE)*Other_Fed_crust*Other_L_regnl*VLOOKUP(IF(ISBLANK($A270),$B270,$A270),Radionuclide_specific,9,FALSE)</f>
        <v>2.8235003305301145E-9</v>
      </c>
      <c r="I270" s="47">
        <f>'Intermediate calcs'!$P45*VLOOKUP($B$229,Other_regional_data,7,FALSE)*Other_Fed_molluscs*Other_L_regnl*VLOOKUP(IF(ISBLANK($A270),$B270,$A270),Radionuclide_specific,9,FALSE)</f>
        <v>1.7552751810441152E-8</v>
      </c>
      <c r="J270" s="48">
        <f t="shared" si="43"/>
        <v>1.0176037252484923E-7</v>
      </c>
    </row>
    <row r="271" spans="1:10">
      <c r="A271" t="s">
        <v>18</v>
      </c>
      <c r="C271" s="47">
        <f>'Intermediate calcs'!$K46*VLOOKUP($B$229,Other_regional_data,5,FALSE)*Other_Fed_fish*Other_A_local*VLOOKUP(IF(ISBLANK($A271),$B271,$A271),Radionuclide_specific,9,FALSE)</f>
        <v>4.0733366234791357E-7</v>
      </c>
      <c r="D271" s="48">
        <f>'Intermediate calcs'!$M46*VLOOKUP($B$229,Other_regional_data,6,FALSE)*Other_Fed_crust*Other_L_local*VLOOKUP(IF(ISBLANK($A271),$B271,$A271),Radionuclide_specific,9,FALSE)</f>
        <v>1.4131832166403925E-6</v>
      </c>
      <c r="E271" s="47">
        <f>'Intermediate calcs'!$O46*VLOOKUP($B$229,Other_regional_data,7,FALSE)*Other_Fed_molluscs*Other_L_local*VLOOKUP(IF(ISBLANK($A271),$B271,$A271),Radionuclide_specific,9,FALSE)</f>
        <v>8.7852847035836909E-6</v>
      </c>
      <c r="F271" s="48">
        <f t="shared" si="42"/>
        <v>1.0605801582571997E-5</v>
      </c>
      <c r="G271" s="47">
        <f>'Intermediate calcs'!$L46*VLOOKUP($B$229,Other_regional_data,5,FALSE)*Other_Fed_fish*Other_A_regnl*VLOOKUP(IF(ISBLANK($A271),$B271,$A271),Radionuclide_specific,9,FALSE)</f>
        <v>8.1377546827708721E-8</v>
      </c>
      <c r="H271" s="48">
        <f>'Intermediate calcs'!$N46*VLOOKUP($B$229,Other_regional_data,6,FALSE)*Other_Fed_crust*Other_L_regnl*VLOOKUP(IF(ISBLANK($A271),$B271,$A271),Radionuclide_specific,9,FALSE)</f>
        <v>2.8232722708308879E-9</v>
      </c>
      <c r="I271" s="47">
        <f>'Intermediate calcs'!$P46*VLOOKUP($B$229,Other_regional_data,7,FALSE)*Other_Fed_molluscs*Other_L_regnl*VLOOKUP(IF(ISBLANK($A271),$B271,$A271),Radionuclide_specific,9,FALSE)</f>
        <v>1.7551334040003801E-8</v>
      </c>
      <c r="J271" s="48">
        <f t="shared" si="43"/>
        <v>1.017521531385434E-7</v>
      </c>
    </row>
    <row r="272" spans="1:10">
      <c r="A272" t="s">
        <v>9</v>
      </c>
      <c r="C272" s="47">
        <f>'Intermediate calcs'!$K47*VLOOKUP($B$229,Other_regional_data,5,FALSE)*Other_Fed_fish*Other_A_local*VLOOKUP(IF(ISBLANK($A272),$B272,$A272),Radionuclide_specific,9,FALSE)</f>
        <v>3.2580588246185199E-7</v>
      </c>
      <c r="D272" s="48">
        <f>'Intermediate calcs'!$M47*VLOOKUP($B$229,Other_regional_data,6,FALSE)*Other_Fed_crust*Other_L_local*VLOOKUP(IF(ISBLANK($A272),$B272,$A272),Radionuclide_specific,9,FALSE)</f>
        <v>2.2606695568633996E-6</v>
      </c>
      <c r="E272" s="47">
        <f>'Intermediate calcs'!$O47*VLOOKUP($B$229,Other_regional_data,7,FALSE)*Other_Fed_molluscs*Other_L_local*VLOOKUP(IF(ISBLANK($A272),$B272,$A272),Radionuclide_specific,9,FALSE)</f>
        <v>2.3423037017786297E-6</v>
      </c>
      <c r="F272" s="48">
        <f t="shared" si="42"/>
        <v>4.9287791411038816E-6</v>
      </c>
      <c r="G272" s="47">
        <f>'Intermediate calcs'!$L47*VLOOKUP($B$229,Other_regional_data,5,FALSE)*Other_Fed_fish*Other_A_regnl*VLOOKUP(IF(ISBLANK($A272),$B272,$A272),Radionuclide_specific,9,FALSE)</f>
        <v>6.3991874303841082E-8</v>
      </c>
      <c r="H272" s="48">
        <f>'Intermediate calcs'!$N47*VLOOKUP($B$229,Other_regional_data,6,FALSE)*Other_Fed_crust*Other_L_regnl*VLOOKUP(IF(ISBLANK($A272),$B272,$A272),Radionuclide_specific,9,FALSE)</f>
        <v>4.4402047327141572E-9</v>
      </c>
      <c r="I272" s="47">
        <f>'Intermediate calcs'!$P47*VLOOKUP($B$229,Other_regional_data,7,FALSE)*Other_Fed_molluscs*Other_L_regnl*VLOOKUP(IF(ISBLANK($A272),$B272,$A272),Radionuclide_specific,9,FALSE)</f>
        <v>4.6005432109774727E-9</v>
      </c>
      <c r="J272" s="48">
        <f t="shared" si="43"/>
        <v>7.3032622247532708E-8</v>
      </c>
    </row>
    <row r="274" spans="1:10" s="105" customFormat="1" ht="12.75" customHeight="1">
      <c r="A274" s="44" t="s">
        <v>248</v>
      </c>
      <c r="B274" s="44" t="s">
        <v>207</v>
      </c>
      <c r="C274" s="120" t="s">
        <v>145</v>
      </c>
      <c r="D274" s="120"/>
      <c r="E274" s="120"/>
      <c r="F274" s="120"/>
      <c r="G274" s="120" t="s">
        <v>138</v>
      </c>
      <c r="H274" s="120"/>
      <c r="I274" s="120"/>
      <c r="J274" s="120"/>
    </row>
    <row r="275" spans="1:10" ht="33.75">
      <c r="A275" s="26" t="s">
        <v>77</v>
      </c>
      <c r="B275" s="26" t="s">
        <v>116</v>
      </c>
      <c r="C275" s="67" t="s">
        <v>164</v>
      </c>
      <c r="D275" s="26" t="s">
        <v>165</v>
      </c>
      <c r="E275" s="67" t="s">
        <v>166</v>
      </c>
      <c r="F275" s="26" t="s">
        <v>167</v>
      </c>
      <c r="G275" s="67" t="s">
        <v>164</v>
      </c>
      <c r="H275" s="26" t="s">
        <v>168</v>
      </c>
      <c r="I275" s="67" t="s">
        <v>166</v>
      </c>
      <c r="J275" s="26" t="s">
        <v>167</v>
      </c>
    </row>
    <row r="276" spans="1:10">
      <c r="A276" s="4" t="s">
        <v>115</v>
      </c>
      <c r="B276" s="4"/>
      <c r="C276" s="47">
        <f>'Intermediate calcs'!$K6*VLOOKUP($B$274,Other_regional_data,5,FALSE)*Other_Fed_fish*Other_A_local*VLOOKUP(IF(ISBLANK($A276),$B276,$A276),Radionuclide_specific,9,FALSE)</f>
        <v>1.4152450591694902E-13</v>
      </c>
      <c r="D276" s="48">
        <f>'Intermediate calcs'!$M6*VLOOKUP($B$274,Other_regional_data,6,FALSE)*Other_Fed_crust*Other_L_local*VLOOKUP(IF(ISBLANK($A276),$B276,$A276),Radionuclide_specific,9,FALSE)</f>
        <v>7.9253723313491439E-13</v>
      </c>
      <c r="E276" s="47">
        <f>'Intermediate calcs'!$O6*VLOOKUP($B$274,Other_regional_data,7,FALSE)*Other_Fed_molluscs*Other_L_local*VLOOKUP(IF(ISBLANK($A276),$B276,$A276),Radionuclide_specific,9,FALSE)</f>
        <v>1.2737205532525411E-12</v>
      </c>
      <c r="F276" s="48">
        <f>C276+D276+E276</f>
        <v>2.2077822923044046E-12</v>
      </c>
      <c r="G276" s="47">
        <f>'Intermediate calcs'!$L6*VLOOKUP($B$274,Other_regional_data,5,FALSE)*Other_Fed_fish*Other_A_regnl*VLOOKUP(IF(ISBLANK($A276),$B276,$A276),Radionuclide_specific,9,FALSE)</f>
        <v>2.6835649125416767E-14</v>
      </c>
      <c r="H276" s="48">
        <f>'Intermediate calcs'!$N6*VLOOKUP($B$274,Other_regional_data,6,FALSE)*Other_Fed_crust*Other_L_regnl*VLOOKUP(IF(ISBLANK($A276),$B276,$A276),Radionuclide_specific,9,FALSE)</f>
        <v>1.5027963510233387E-15</v>
      </c>
      <c r="I276" s="47">
        <f>'Intermediate calcs'!$P6*VLOOKUP($B$274,Other_regional_data,7,FALSE)*Other_Fed_molluscs*Other_L_regnl*VLOOKUP(IF(ISBLANK($A276),$B276,$A276),Radionuclide_specific,9,FALSE)</f>
        <v>2.4152084212875093E-15</v>
      </c>
      <c r="J276" s="48">
        <f>G276+H276+I276</f>
        <v>3.0753653897727617E-14</v>
      </c>
    </row>
    <row r="277" spans="1:10">
      <c r="A277" s="4" t="s">
        <v>10</v>
      </c>
      <c r="B277" s="4"/>
      <c r="C277" s="47">
        <f>'Intermediate calcs'!$K7*VLOOKUP($B$274,Other_regional_data,5,FALSE)*Other_Fed_fish*Other_A_local*VLOOKUP(IF(ISBLANK($A277),$B277,$A277),Radionuclide_specific,9,FALSE)</f>
        <v>9.1415759548776118E-8</v>
      </c>
      <c r="D277" s="48">
        <f>'Intermediate calcs'!$M7*VLOOKUP($B$274,Other_regional_data,6,FALSE)*Other_Fed_crust*Other_L_local*VLOOKUP(IF(ISBLANK($A277),$B277,$A277),Radionuclide_specific,9,FALSE)</f>
        <v>5.1192825347314627E-7</v>
      </c>
      <c r="E277" s="47">
        <f>'Intermediate calcs'!$O7*VLOOKUP($B$274,Other_regional_data,7,FALSE)*Other_Fed_molluscs*Other_L_local*VLOOKUP(IF(ISBLANK($A277),$B277,$A277),Radionuclide_specific,9,FALSE)</f>
        <v>8.2274183593898494E-7</v>
      </c>
      <c r="F277" s="48">
        <f t="shared" ref="F277:F317" si="50">C277+D277+E277</f>
        <v>1.4260858489609073E-6</v>
      </c>
      <c r="G277" s="47">
        <f>'Intermediate calcs'!$L7*VLOOKUP($B$274,Other_regional_data,5,FALSE)*Other_Fed_fish*Other_A_regnl*VLOOKUP(IF(ISBLANK($A277),$B277,$A277),Radionuclide_specific,9,FALSE)</f>
        <v>1.8280584474773458E-8</v>
      </c>
      <c r="H277" s="48">
        <f>'Intermediate calcs'!$N7*VLOOKUP($B$274,Other_regional_data,6,FALSE)*Other_Fed_crust*Other_L_regnl*VLOOKUP(IF(ISBLANK($A277),$B277,$A277),Radionuclide_specific,9,FALSE)</f>
        <v>1.0237127305873135E-9</v>
      </c>
      <c r="I277" s="47">
        <f>'Intermediate calcs'!$P7*VLOOKUP($B$274,Other_regional_data,7,FALSE)*Other_Fed_molluscs*Other_L_regnl*VLOOKUP(IF(ISBLANK($A277),$B277,$A277),Radionuclide_specific,9,FALSE)</f>
        <v>1.6452526027296111E-9</v>
      </c>
      <c r="J277" s="48">
        <f t="shared" ref="J277:J317" si="51">G277+H277+I277</f>
        <v>2.0949549808090383E-8</v>
      </c>
    </row>
    <row r="278" spans="1:10">
      <c r="A278" s="4" t="s">
        <v>192</v>
      </c>
      <c r="B278" s="4"/>
      <c r="C278" s="47">
        <f>'Intermediate calcs'!$K8*VLOOKUP($B$274,Other_regional_data,5,FALSE)*Other_Fed_fish*Other_A_local*VLOOKUP(IF(ISBLANK($A278),$B278,$A278),Radionuclide_specific,9,FALSE)</f>
        <v>5.3034317360214756E-12</v>
      </c>
      <c r="D278" s="48">
        <f>'Intermediate calcs'!$M8*VLOOKUP($B$274,Other_regional_data,6,FALSE)*Other_Fed_crust*Other_L_local*VLOOKUP(IF(ISBLANK($A278),$B278,$A278),Radionuclide_specific,9,FALSE)</f>
        <v>2.9699217721720266E-11</v>
      </c>
      <c r="E278" s="47">
        <f>'Intermediate calcs'!$O8*VLOOKUP($B$274,Other_regional_data,7,FALSE)*Other_Fed_molluscs*Other_L_local*VLOOKUP(IF(ISBLANK($A278),$B278,$A278),Radionuclide_specific,9,FALSE)</f>
        <v>1.4319265687257986E-10</v>
      </c>
      <c r="F278" s="48">
        <f t="shared" si="50"/>
        <v>1.7819530633032161E-10</v>
      </c>
      <c r="G278" s="47">
        <f>'Intermediate calcs'!$L8*VLOOKUP($B$274,Other_regional_data,5,FALSE)*Other_Fed_fish*Other_A_regnl*VLOOKUP(IF(ISBLANK($A278),$B278,$A278),Radionuclide_specific,9,FALSE)</f>
        <v>2.7243203627057156E-13</v>
      </c>
      <c r="H278" s="48">
        <f>'Intermediate calcs'!$N8*VLOOKUP($B$274,Other_regional_data,6,FALSE)*Other_Fed_crust*Other_L_regnl*VLOOKUP(IF(ISBLANK($A278),$B278,$A278),Radionuclide_specific,9,FALSE)</f>
        <v>1.5256194031152007E-14</v>
      </c>
      <c r="I278" s="47">
        <f>'Intermediate calcs'!$P8*VLOOKUP($B$274,Other_regional_data,7,FALSE)*Other_Fed_molluscs*Other_L_regnl*VLOOKUP(IF(ISBLANK($A278),$B278,$A278),Radionuclide_specific,9,FALSE)</f>
        <v>7.3556649793054321E-14</v>
      </c>
      <c r="J278" s="48">
        <f t="shared" si="51"/>
        <v>3.6124488009477788E-13</v>
      </c>
    </row>
    <row r="279" spans="1:10">
      <c r="A279" s="4" t="s">
        <v>180</v>
      </c>
      <c r="B279" s="4"/>
      <c r="C279" s="47">
        <f>'Intermediate calcs'!$K9*VLOOKUP($B$274,Other_regional_data,5,FALSE)*Other_Fed_fish*Other_A_local*VLOOKUP(IF(ISBLANK($A279),$B279,$A279),Radionuclide_specific,9,FALSE)</f>
        <v>5.3670008614645418E-9</v>
      </c>
      <c r="D279" s="48">
        <f>'Intermediate calcs'!$M9*VLOOKUP($B$274,Other_regional_data,6,FALSE)*Other_Fed_crust*Other_L_local*VLOOKUP(IF(ISBLANK($A279),$B279,$A279),Radionuclide_specific,9,FALSE)</f>
        <v>1.5027602412100718E-7</v>
      </c>
      <c r="E279" s="47">
        <f>'Intermediate calcs'!$O9*VLOOKUP($B$274,Other_regional_data,7,FALSE)*Other_Fed_molluscs*Other_L_local*VLOOKUP(IF(ISBLANK($A279),$B279,$A279),Radionuclide_specific,9,FALSE)</f>
        <v>2.4151503876590436E-6</v>
      </c>
      <c r="F279" s="48">
        <f t="shared" ref="F279:F280" si="52">C279+D279+E279</f>
        <v>2.5707934126415155E-6</v>
      </c>
      <c r="G279" s="47">
        <f>'Intermediate calcs'!$L9*VLOOKUP($B$274,Other_regional_data,5,FALSE)*Other_Fed_fish*Other_A_regnl*VLOOKUP(IF(ISBLANK($A279),$B279,$A279),Radionuclide_specific,9,FALSE)</f>
        <v>5.6351376082715564E-10</v>
      </c>
      <c r="H279" s="48">
        <f>'Intermediate calcs'!$N9*VLOOKUP($B$274,Other_regional_data,6,FALSE)*Other_Fed_crust*Other_L_regnl*VLOOKUP(IF(ISBLANK($A279),$B279,$A279),Radionuclide_specific,9,FALSE)</f>
        <v>1.5778385303160359E-10</v>
      </c>
      <c r="I279" s="47">
        <f>'Intermediate calcs'!$P9*VLOOKUP($B$274,Other_regional_data,7,FALSE)*Other_Fed_molluscs*Other_L_regnl*VLOOKUP(IF(ISBLANK($A279),$B279,$A279),Radionuclide_specific,9,FALSE)</f>
        <v>2.5358119237221999E-9</v>
      </c>
      <c r="J279" s="48">
        <f t="shared" ref="J279:J280" si="53">G279+H279+I279</f>
        <v>3.2571095375809593E-9</v>
      </c>
    </row>
    <row r="280" spans="1:10">
      <c r="A280" s="4" t="s">
        <v>179</v>
      </c>
      <c r="B280" s="4"/>
      <c r="C280" s="47">
        <f>'Intermediate calcs'!$K10*VLOOKUP($B$274,Other_regional_data,5,FALSE)*Other_Fed_fish*Other_A_local*VLOOKUP(IF(ISBLANK($A280),$B280,$A280),Radionuclide_specific,9,FALSE)</f>
        <v>3.4576299942267233E-9</v>
      </c>
      <c r="D280" s="48">
        <f>'Intermediate calcs'!$M10*VLOOKUP($B$274,Other_regional_data,6,FALSE)*Other_Fed_crust*Other_L_local*VLOOKUP(IF(ISBLANK($A280),$B280,$A280),Radionuclide_specific,9,FALSE)</f>
        <v>1.936272796766965E-7</v>
      </c>
      <c r="E280" s="47">
        <f>'Intermediate calcs'!$O10*VLOOKUP($B$274,Other_regional_data,7,FALSE)*Other_Fed_molluscs*Other_L_local*VLOOKUP(IF(ISBLANK($A280),$B280,$A280),Radionuclide_specific,9,FALSE)</f>
        <v>8.8910485565830016E-7</v>
      </c>
      <c r="F280" s="48">
        <f t="shared" si="52"/>
        <v>1.0861897653292234E-6</v>
      </c>
      <c r="G280" s="47">
        <f>'Intermediate calcs'!$L10*VLOOKUP($B$274,Other_regional_data,5,FALSE)*Other_Fed_fish*Other_A_regnl*VLOOKUP(IF(ISBLANK($A280),$B280,$A280),Radionuclide_specific,9,FALSE)</f>
        <v>1.4849933473794061E-10</v>
      </c>
      <c r="H280" s="48">
        <f>'Intermediate calcs'!$N10*VLOOKUP($B$274,Other_regional_data,6,FALSE)*Other_Fed_crust*Other_L_regnl*VLOOKUP(IF(ISBLANK($A280),$B280,$A280),Radionuclide_specific,9,FALSE)</f>
        <v>8.3159627453246739E-11</v>
      </c>
      <c r="I280" s="47">
        <f>'Intermediate calcs'!$P10*VLOOKUP($B$274,Other_regional_data,7,FALSE)*Other_Fed_molluscs*Other_L_regnl*VLOOKUP(IF(ISBLANK($A280),$B280,$A280),Radionuclide_specific,9,FALSE)</f>
        <v>3.8185543218327599E-10</v>
      </c>
      <c r="J280" s="48">
        <f t="shared" si="53"/>
        <v>6.135143943744634E-10</v>
      </c>
    </row>
    <row r="281" spans="1:10">
      <c r="A281" s="4" t="s">
        <v>11</v>
      </c>
      <c r="B281" s="4"/>
      <c r="C281" s="47">
        <f>'Intermediate calcs'!$K11*VLOOKUP($B$274,Other_regional_data,5,FALSE)*Other_Fed_fish*Other_A_local*VLOOKUP(IF(ISBLANK($A281),$B281,$A281),Radionuclide_specific,9,FALSE)</f>
        <v>1.8596016264296936E-8</v>
      </c>
      <c r="D281" s="48">
        <f>'Intermediate calcs'!$M11*VLOOKUP($B$274,Other_regional_data,6,FALSE)*Other_Fed_crust*Other_L_local*VLOOKUP(IF(ISBLANK($A281),$B281,$A281),Radionuclide_specific,9,FALSE)</f>
        <v>1.0413769108006284E-6</v>
      </c>
      <c r="E281" s="47">
        <f>'Intermediate calcs'!$O11*VLOOKUP($B$274,Other_regional_data,7,FALSE)*Other_Fed_molluscs*Other_L_local*VLOOKUP(IF(ISBLANK($A281),$B281,$A281),Radionuclide_specific,9,FALSE)</f>
        <v>4.7818327536763552E-6</v>
      </c>
      <c r="F281" s="48">
        <f t="shared" si="50"/>
        <v>5.8418056807412809E-6</v>
      </c>
      <c r="G281" s="47">
        <f>'Intermediate calcs'!$L11*VLOOKUP($B$274,Other_regional_data,5,FALSE)*Other_Fed_fish*Other_A_regnl*VLOOKUP(IF(ISBLANK($A281),$B281,$A281),Radionuclide_specific,9,FALSE)</f>
        <v>3.0617446239443943E-9</v>
      </c>
      <c r="H281" s="48">
        <f>'Intermediate calcs'!$N11*VLOOKUP($B$274,Other_regional_data,6,FALSE)*Other_Fed_crust*Other_L_regnl*VLOOKUP(IF(ISBLANK($A281),$B281,$A281),Radionuclide_specific,9,FALSE)</f>
        <v>1.7145769894088607E-9</v>
      </c>
      <c r="I281" s="47">
        <f>'Intermediate calcs'!$P11*VLOOKUP($B$274,Other_regional_data,7,FALSE)*Other_Fed_molluscs*Other_L_regnl*VLOOKUP(IF(ISBLANK($A281),$B281,$A281),Radionuclide_specific,9,FALSE)</f>
        <v>7.873057604428441E-9</v>
      </c>
      <c r="J281" s="48">
        <f t="shared" si="51"/>
        <v>1.2649379217781696E-8</v>
      </c>
    </row>
    <row r="282" spans="1:10">
      <c r="A282" s="4" t="s">
        <v>181</v>
      </c>
      <c r="B282" s="4"/>
      <c r="C282" s="47">
        <f>'Intermediate calcs'!$K12*VLOOKUP($B$274,Other_regional_data,5,FALSE)*Other_Fed_fish*Other_A_local*VLOOKUP(IF(ISBLANK($A282),$B282,$A282),Radionuclide_specific,9,FALSE)</f>
        <v>2.9166800542458112E-8</v>
      </c>
      <c r="D282" s="48">
        <f>'Intermediate calcs'!$M12*VLOOKUP($B$274,Other_regional_data,6,FALSE)*Other_Fed_crust*Other_L_local*VLOOKUP(IF(ISBLANK($A282),$B282,$A282),Radionuclide_specific,9,FALSE)</f>
        <v>4.9000224911329624E-5</v>
      </c>
      <c r="E282" s="47">
        <f>'Intermediate calcs'!$O12*VLOOKUP($B$274,Other_regional_data,7,FALSE)*Other_Fed_molluscs*Other_L_local*VLOOKUP(IF(ISBLANK($A282),$B282,$A282),Radionuclide_specific,9,FALSE)</f>
        <v>2.1000096390569838E-5</v>
      </c>
      <c r="F282" s="48">
        <f t="shared" ref="F282" si="54">C282+D282+E282</f>
        <v>7.0029488102441918E-5</v>
      </c>
      <c r="G282" s="47">
        <f>'Intermediate calcs'!$L12*VLOOKUP($B$274,Other_regional_data,5,FALSE)*Other_Fed_fish*Other_A_regnl*VLOOKUP(IF(ISBLANK($A282),$B282,$A282),Radionuclide_specific,9,FALSE)</f>
        <v>2.8605195973198643E-9</v>
      </c>
      <c r="H282" s="48">
        <f>'Intermediate calcs'!$N12*VLOOKUP($B$274,Other_regional_data,6,FALSE)*Other_Fed_crust*Other_L_regnl*VLOOKUP(IF(ISBLANK($A282),$B282,$A282),Radionuclide_specific,9,FALSE)</f>
        <v>4.8056729234973724E-8</v>
      </c>
      <c r="I282" s="47">
        <f>'Intermediate calcs'!$P12*VLOOKUP($B$274,Other_regional_data,7,FALSE)*Other_Fed_molluscs*Other_L_regnl*VLOOKUP(IF(ISBLANK($A282),$B282,$A282),Radionuclide_specific,9,FALSE)</f>
        <v>2.0595741100703024E-8</v>
      </c>
      <c r="J282" s="48">
        <f t="shared" ref="J282" si="55">G282+H282+I282</f>
        <v>7.1512989932996613E-8</v>
      </c>
    </row>
    <row r="283" spans="1:10">
      <c r="A283" s="4" t="s">
        <v>17</v>
      </c>
      <c r="B283" s="4"/>
      <c r="C283" s="47">
        <f>'Intermediate calcs'!$K13*VLOOKUP($B$274,Other_regional_data,5,FALSE)*Other_Fed_fish*Other_A_local*VLOOKUP(IF(ISBLANK($A283),$B283,$A283),Radionuclide_specific,9,FALSE)</f>
        <v>6.6146869111703499E-10</v>
      </c>
      <c r="D283" s="48">
        <f>'Intermediate calcs'!$M13*VLOOKUP($B$274,Other_regional_data,6,FALSE)*Other_Fed_crust*Other_L_local*VLOOKUP(IF(ISBLANK($A283),$B283,$A283),Radionuclide_specific,9,FALSE)</f>
        <v>6.1737077837589918E-9</v>
      </c>
      <c r="E283" s="47">
        <f>'Intermediate calcs'!$O13*VLOOKUP($B$274,Other_regional_data,7,FALSE)*Other_Fed_molluscs*Other_L_local*VLOOKUP(IF(ISBLANK($A283),$B283,$A283),Radionuclide_specific,9,FALSE)</f>
        <v>1.9844060733511045E-8</v>
      </c>
      <c r="F283" s="48">
        <f t="shared" si="50"/>
        <v>2.6679237208387072E-8</v>
      </c>
      <c r="G283" s="47">
        <f>'Intermediate calcs'!$L13*VLOOKUP($B$274,Other_regional_data,5,FALSE)*Other_Fed_fish*Other_A_regnl*VLOOKUP(IF(ISBLANK($A283),$B283,$A283),Radionuclide_specific,9,FALSE)</f>
        <v>1.2922755600719333E-10</v>
      </c>
      <c r="H283" s="48">
        <f>'Intermediate calcs'!$N13*VLOOKUP($B$274,Other_regional_data,6,FALSE)*Other_Fed_crust*Other_L_regnl*VLOOKUP(IF(ISBLANK($A283),$B283,$A283),Radionuclide_specific,9,FALSE)</f>
        <v>1.2061238560671379E-11</v>
      </c>
      <c r="I283" s="47">
        <f>'Intermediate calcs'!$P13*VLOOKUP($B$274,Other_regional_data,7,FALSE)*Other_Fed_molluscs*Other_L_regnl*VLOOKUP(IF(ISBLANK($A283),$B283,$A283),Radionuclide_specific,9,FALSE)</f>
        <v>3.8768266802158004E-11</v>
      </c>
      <c r="J283" s="48">
        <f t="shared" si="51"/>
        <v>1.8005706137002273E-10</v>
      </c>
    </row>
    <row r="284" spans="1:10">
      <c r="A284" s="4"/>
      <c r="B284" s="4" t="s">
        <v>66</v>
      </c>
      <c r="C284" s="47">
        <v>0</v>
      </c>
      <c r="D284" s="48">
        <v>0</v>
      </c>
      <c r="E284" s="47">
        <v>0</v>
      </c>
      <c r="F284" s="48">
        <f t="shared" si="50"/>
        <v>0</v>
      </c>
      <c r="G284" s="47">
        <v>0</v>
      </c>
      <c r="H284" s="48">
        <v>0</v>
      </c>
      <c r="I284" s="47">
        <v>0</v>
      </c>
      <c r="J284" s="48">
        <f t="shared" si="51"/>
        <v>0</v>
      </c>
    </row>
    <row r="285" spans="1:10">
      <c r="A285" s="4" t="s">
        <v>58</v>
      </c>
      <c r="B285" s="4"/>
      <c r="C285" s="47">
        <f>'Intermediate calcs'!$K15*VLOOKUP($B$274,Other_regional_data,5,FALSE)*Other_Fed_fish*Other_A_local*VLOOKUP(IF(ISBLANK($A285),$B285,$A285),Radionuclide_specific,9,FALSE)</f>
        <v>1.0648109442633295E-10</v>
      </c>
      <c r="D285" s="48">
        <f>'Intermediate calcs'!$M15*VLOOKUP($B$274,Other_regional_data,6,FALSE)*Other_Fed_crust*Other_L_local*VLOOKUP(IF(ISBLANK($A285),$B285,$A285),Radionuclide_specific,9,FALSE)</f>
        <v>2.9814706439373226E-8</v>
      </c>
      <c r="E285" s="47">
        <f>'Intermediate calcs'!$O15*VLOOKUP($B$274,Other_regional_data,7,FALSE)*Other_Fed_molluscs*Other_L_local*VLOOKUP(IF(ISBLANK($A285),$B285,$A285),Radionuclide_specific,9,FALSE)</f>
        <v>2.3958246245924916E-7</v>
      </c>
      <c r="F285" s="48">
        <f t="shared" si="50"/>
        <v>2.695036499930487E-7</v>
      </c>
      <c r="G285" s="47">
        <f>'Intermediate calcs'!$L15*VLOOKUP($B$274,Other_regional_data,5,FALSE)*Other_Fed_fish*Other_A_regnl*VLOOKUP(IF(ISBLANK($A285),$B285,$A285),Radionuclide_specific,9,FALSE)</f>
        <v>1.262272612201947E-11</v>
      </c>
      <c r="H285" s="48">
        <f>'Intermediate calcs'!$N15*VLOOKUP($B$274,Other_regional_data,6,FALSE)*Other_Fed_crust*Other_L_regnl*VLOOKUP(IF(ISBLANK($A285),$B285,$A285),Radionuclide_specific,9,FALSE)</f>
        <v>3.5343633141654519E-11</v>
      </c>
      <c r="I285" s="47">
        <f>'Intermediate calcs'!$P15*VLOOKUP($B$274,Other_regional_data,7,FALSE)*Other_Fed_molluscs*Other_L_regnl*VLOOKUP(IF(ISBLANK($A285),$B285,$A285),Radionuclide_specific,9,FALSE)</f>
        <v>2.8401133774543803E-10</v>
      </c>
      <c r="J285" s="48">
        <f t="shared" si="51"/>
        <v>3.31977697009112E-10</v>
      </c>
    </row>
    <row r="286" spans="1:10">
      <c r="A286" s="4"/>
      <c r="B286" s="4" t="s">
        <v>67</v>
      </c>
      <c r="C286" s="47">
        <f>'Intermediate calcs'!$K16*VLOOKUP($B$274,Other_regional_data,5,FALSE)*Other_Fed_fish*Other_A_local*VLOOKUP(IF(ISBLANK($A286),$B286,$A286),Radionuclide_specific,9,FALSE)</f>
        <v>0</v>
      </c>
      <c r="D286" s="48">
        <f>'Intermediate calcs'!$M16*VLOOKUP($B$274,Other_regional_data,6,FALSE)*Other_Fed_crust*Other_L_local*VLOOKUP(IF(ISBLANK($A286),$B286,$A286),Radionuclide_specific,9,FALSE)</f>
        <v>0</v>
      </c>
      <c r="E286" s="47">
        <f>'Intermediate calcs'!$O16*VLOOKUP($B$274,Other_regional_data,7,FALSE)*Other_Fed_molluscs*Other_L_local*VLOOKUP(IF(ISBLANK($A286),$B286,$A286),Radionuclide_specific,9,FALSE)</f>
        <v>0</v>
      </c>
      <c r="F286" s="48">
        <f t="shared" si="50"/>
        <v>0</v>
      </c>
      <c r="G286" s="47">
        <f>'Intermediate calcs'!$L16*VLOOKUP($B$274,Other_regional_data,5,FALSE)*Other_Fed_fish*Other_A_regnl*VLOOKUP(IF(ISBLANK($A286),$B286,$A286),Radionuclide_specific,9,FALSE)</f>
        <v>0</v>
      </c>
      <c r="H286" s="48">
        <f>'Intermediate calcs'!$N16*VLOOKUP($B$274,Other_regional_data,6,FALSE)*Other_Fed_crust*Other_L_regnl*VLOOKUP(IF(ISBLANK($A286),$B286,$A286),Radionuclide_specific,9,FALSE)</f>
        <v>0</v>
      </c>
      <c r="I286" s="47">
        <f>'Intermediate calcs'!$P16*VLOOKUP($B$274,Other_regional_data,7,FALSE)*Other_Fed_molluscs*Other_L_regnl*VLOOKUP(IF(ISBLANK($A286),$B286,$A286),Radionuclide_specific,9,FALSE)</f>
        <v>0</v>
      </c>
      <c r="J286" s="48">
        <f t="shared" si="51"/>
        <v>0</v>
      </c>
    </row>
    <row r="287" spans="1:10">
      <c r="A287" s="4" t="s">
        <v>59</v>
      </c>
      <c r="B287" s="4"/>
      <c r="C287" s="47">
        <f>'Intermediate calcs'!$K17*VLOOKUP($B$274,Other_regional_data,5,FALSE)*Other_Fed_fish*Other_A_local*VLOOKUP(IF(ISBLANK($A287),$B287,$A287),Radionuclide_specific,9,FALSE)</f>
        <v>7.8048905831945562E-9</v>
      </c>
      <c r="D287" s="48">
        <f>'Intermediate calcs'!$M17*VLOOKUP($B$274,Other_regional_data,6,FALSE)*Other_Fed_crust*Other_L_local*VLOOKUP(IF(ISBLANK($A287),$B287,$A287),Radionuclide_specific,9,FALSE)</f>
        <v>1.4569129088629838E-8</v>
      </c>
      <c r="E287" s="47">
        <f>'Intermediate calcs'!$O17*VLOOKUP($B$274,Other_regional_data,7,FALSE)*Other_Fed_molluscs*Other_L_local*VLOOKUP(IF(ISBLANK($A287),$B287,$A287),Radionuclide_specific,9,FALSE)</f>
        <v>7.8048905831945556E-8</v>
      </c>
      <c r="F287" s="48">
        <f t="shared" si="50"/>
        <v>1.0042292550376995E-7</v>
      </c>
      <c r="G287" s="47">
        <f>'Intermediate calcs'!$L17*VLOOKUP($B$274,Other_regional_data,5,FALSE)*Other_Fed_fish*Other_A_regnl*VLOOKUP(IF(ISBLANK($A287),$B287,$A287),Radionuclide_specific,9,FALSE)</f>
        <v>1.5609749258352315E-9</v>
      </c>
      <c r="H287" s="48">
        <f>'Intermediate calcs'!$N17*VLOOKUP($B$274,Other_regional_data,6,FALSE)*Other_Fed_crust*Other_L_regnl*VLOOKUP(IF(ISBLANK($A287),$B287,$A287),Radionuclide_specific,9,FALSE)</f>
        <v>2.9138198615590981E-11</v>
      </c>
      <c r="I287" s="47">
        <f>'Intermediate calcs'!$P17*VLOOKUP($B$274,Other_regional_data,7,FALSE)*Other_Fed_molluscs*Other_L_regnl*VLOOKUP(IF(ISBLANK($A287),$B287,$A287),Radionuclide_specific,9,FALSE)</f>
        <v>1.5609749258352315E-10</v>
      </c>
      <c r="J287" s="48">
        <f t="shared" si="51"/>
        <v>1.7462106170343457E-9</v>
      </c>
    </row>
    <row r="288" spans="1:10">
      <c r="A288" s="4" t="s">
        <v>187</v>
      </c>
      <c r="B288" s="4"/>
      <c r="C288" s="47">
        <f>'Intermediate calcs'!$K18*VLOOKUP($B$274,Other_regional_data,5,FALSE)*Other_Fed_fish*Other_A_local*VLOOKUP(IF(ISBLANK($A288),$B288,$A288),Radionuclide_specific,9,FALSE)</f>
        <v>5.5145514892372326E-11</v>
      </c>
      <c r="D288" s="48">
        <f>'Intermediate calcs'!$M18*VLOOKUP($B$274,Other_regional_data,6,FALSE)*Other_Fed_crust*Other_L_local*VLOOKUP(IF(ISBLANK($A288),$B288,$A288),Radionuclide_specific,9,FALSE)</f>
        <v>1.0293829446576167E-10</v>
      </c>
      <c r="E288" s="47">
        <f>'Intermediate calcs'!$O18*VLOOKUP($B$274,Other_regional_data,7,FALSE)*Other_Fed_molluscs*Other_L_local*VLOOKUP(IF(ISBLANK($A288),$B288,$A288),Radionuclide_specific,9,FALSE)</f>
        <v>5.5145514892372323E-10</v>
      </c>
      <c r="F288" s="48">
        <f t="shared" ref="F288" si="56">C288+D288+E288</f>
        <v>7.0953895828185729E-10</v>
      </c>
      <c r="G288" s="47">
        <f>'Intermediate calcs'!$L18*VLOOKUP($B$274,Other_regional_data,5,FALSE)*Other_Fed_fish*Other_A_regnl*VLOOKUP(IF(ISBLANK($A288),$B288,$A288),Radionuclide_specific,9,FALSE)</f>
        <v>3.3969666330537751E-13</v>
      </c>
      <c r="H288" s="48">
        <f>'Intermediate calcs'!$N18*VLOOKUP($B$274,Other_regional_data,6,FALSE)*Other_Fed_crust*Other_L_regnl*VLOOKUP(IF(ISBLANK($A288),$B288,$A288),Radionuclide_specific,9,FALSE)</f>
        <v>6.3410043817003797E-15</v>
      </c>
      <c r="I288" s="47">
        <f>'Intermediate calcs'!$P18*VLOOKUP($B$274,Other_regional_data,7,FALSE)*Other_Fed_molluscs*Other_L_regnl*VLOOKUP(IF(ISBLANK($A288),$B288,$A288),Radionuclide_specific,9,FALSE)</f>
        <v>3.3969666330537752E-14</v>
      </c>
      <c r="J288" s="48">
        <f t="shared" ref="J288" si="57">G288+H288+I288</f>
        <v>3.8000733401761566E-13</v>
      </c>
    </row>
    <row r="289" spans="1:10">
      <c r="A289" s="4" t="s">
        <v>154</v>
      </c>
      <c r="B289" s="4"/>
      <c r="C289" s="47">
        <f>'Intermediate calcs'!$K19*VLOOKUP($B$274,Other_regional_data,5,FALSE)*Other_Fed_fish*Other_A_local*VLOOKUP(IF(ISBLANK($A289),$B289,$A289),Radionuclide_specific,9,FALSE)</f>
        <v>1.4715909246668116E-8</v>
      </c>
      <c r="D289" s="48">
        <f>'Intermediate calcs'!$M19*VLOOKUP($B$274,Other_regional_data,6,FALSE)*Other_Fed_crust*Other_L_local*VLOOKUP(IF(ISBLANK($A289),$B289,$A289),Radionuclide_specific,9,FALSE)</f>
        <v>4.1204545890670716E-8</v>
      </c>
      <c r="E289" s="47">
        <f>'Intermediate calcs'!$O19*VLOOKUP($B$274,Other_regional_data,7,FALSE)*Other_Fed_molluscs*Other_L_local*VLOOKUP(IF(ISBLANK($A289),$B289,$A289),Radionuclide_specific,9,FALSE)</f>
        <v>7.9465909932007828E-8</v>
      </c>
      <c r="F289" s="48">
        <f t="shared" si="50"/>
        <v>1.3538636506934666E-7</v>
      </c>
      <c r="G289" s="47">
        <f>'Intermediate calcs'!$L19*VLOOKUP($B$274,Other_regional_data,5,FALSE)*Other_Fed_fish*Other_A_regnl*VLOOKUP(IF(ISBLANK($A289),$B289,$A289),Radionuclide_specific,9,FALSE)</f>
        <v>2.202695447688017E-9</v>
      </c>
      <c r="H289" s="48">
        <f>'Intermediate calcs'!$N19*VLOOKUP($B$274,Other_regional_data,6,FALSE)*Other_Fed_crust*Other_L_regnl*VLOOKUP(IF(ISBLANK($A289),$B289,$A289),Radionuclide_specific,9,FALSE)</f>
        <v>6.1675472535264475E-11</v>
      </c>
      <c r="I289" s="47">
        <f>'Intermediate calcs'!$P19*VLOOKUP($B$274,Other_regional_data,7,FALSE)*Other_Fed_molluscs*Other_L_regnl*VLOOKUP(IF(ISBLANK($A289),$B289,$A289),Radionuclide_specific,9,FALSE)</f>
        <v>1.1894555417515293E-10</v>
      </c>
      <c r="J289" s="48">
        <f t="shared" si="51"/>
        <v>2.3833164743984343E-9</v>
      </c>
    </row>
    <row r="290" spans="1:10">
      <c r="A290" s="4" t="s">
        <v>12</v>
      </c>
      <c r="B290" s="4"/>
      <c r="C290" s="47">
        <f>'Intermediate calcs'!$K20*VLOOKUP($B$274,Other_regional_data,5,FALSE)*Other_Fed_fish*Other_A_local*VLOOKUP(IF(ISBLANK($A290),$B290,$A290),Radionuclide_specific,9,FALSE)</f>
        <v>1.0226080252837258E-8</v>
      </c>
      <c r="D290" s="48">
        <f>'Intermediate calcs'!$M20*VLOOKUP($B$274,Other_regional_data,6,FALSE)*Other_Fed_crust*Other_L_local*VLOOKUP(IF(ISBLANK($A290),$B290,$A290),Radionuclide_specific,9,FALSE)</f>
        <v>2.8633024707944324E-8</v>
      </c>
      <c r="E290" s="47">
        <f>'Intermediate calcs'!$O20*VLOOKUP($B$274,Other_regional_data,7,FALSE)*Other_Fed_molluscs*Other_L_local*VLOOKUP(IF(ISBLANK($A290),$B290,$A290),Radionuclide_specific,9,FALSE)</f>
        <v>5.5220833365321199E-8</v>
      </c>
      <c r="F290" s="48">
        <f t="shared" si="50"/>
        <v>9.4079938326102781E-8</v>
      </c>
      <c r="G290" s="47">
        <f>'Intermediate calcs'!$L20*VLOOKUP($B$274,Other_regional_data,5,FALSE)*Other_Fed_fish*Other_A_regnl*VLOOKUP(IF(ISBLANK($A290),$B290,$A290),Radionuclide_specific,9,FALSE)</f>
        <v>1.9992043699874096E-9</v>
      </c>
      <c r="H290" s="48">
        <f>'Intermediate calcs'!$N20*VLOOKUP($B$274,Other_regional_data,6,FALSE)*Other_Fed_crust*Other_L_regnl*VLOOKUP(IF(ISBLANK($A290),$B290,$A290),Radionuclide_specific,9,FALSE)</f>
        <v>5.5977722359647461E-11</v>
      </c>
      <c r="I290" s="47">
        <f>'Intermediate calcs'!$P20*VLOOKUP($B$274,Other_regional_data,7,FALSE)*Other_Fed_molluscs*Other_L_regnl*VLOOKUP(IF(ISBLANK($A290),$B290,$A290),Radionuclide_specific,9,FALSE)</f>
        <v>1.0795703597932011E-10</v>
      </c>
      <c r="J290" s="48">
        <f t="shared" si="51"/>
        <v>2.1631391283263771E-9</v>
      </c>
    </row>
    <row r="291" spans="1:10">
      <c r="A291" s="4"/>
      <c r="B291" s="4" t="s">
        <v>68</v>
      </c>
      <c r="C291" s="47">
        <f>'Intermediate calcs'!$K21*VLOOKUP($B$274,Other_regional_data,5,FALSE)*Other_Fed_fish*Other_A_local*VLOOKUP(IF(ISBLANK($A291),$B291,$A291),Radionuclide_specific,9,FALSE)</f>
        <v>0</v>
      </c>
      <c r="D291" s="48">
        <f>'Intermediate calcs'!$M21*VLOOKUP($B$274,Other_regional_data,6,FALSE)*Other_Fed_crust*Other_L_local*VLOOKUP(IF(ISBLANK($A291),$B291,$A291),Radionuclide_specific,9,FALSE)</f>
        <v>0</v>
      </c>
      <c r="E291" s="47">
        <f>'Intermediate calcs'!$O21*VLOOKUP($B$274,Other_regional_data,7,FALSE)*Other_Fed_molluscs*Other_L_local*VLOOKUP(IF(ISBLANK($A291),$B291,$A291),Radionuclide_specific,9,FALSE)</f>
        <v>0</v>
      </c>
      <c r="F291" s="48">
        <f t="shared" si="50"/>
        <v>0</v>
      </c>
      <c r="G291" s="47">
        <f>'Intermediate calcs'!$L21*VLOOKUP($B$274,Other_regional_data,5,FALSE)*Other_Fed_fish*Other_A_regnl*VLOOKUP(IF(ISBLANK($A291),$B291,$A291),Radionuclide_specific,9,FALSE)</f>
        <v>0</v>
      </c>
      <c r="H291" s="48">
        <f>'Intermediate calcs'!$N21*VLOOKUP($B$274,Other_regional_data,6,FALSE)*Other_Fed_crust*Other_L_regnl*VLOOKUP(IF(ISBLANK($A291),$B291,$A291),Radionuclide_specific,9,FALSE)</f>
        <v>0</v>
      </c>
      <c r="I291" s="47">
        <f>'Intermediate calcs'!$P21*VLOOKUP($B$274,Other_regional_data,7,FALSE)*Other_Fed_molluscs*Other_L_regnl*VLOOKUP(IF(ISBLANK($A291),$B291,$A291),Radionuclide_specific,9,FALSE)</f>
        <v>0</v>
      </c>
      <c r="J291" s="48">
        <f t="shared" si="51"/>
        <v>0</v>
      </c>
    </row>
    <row r="292" spans="1:10">
      <c r="A292" s="4" t="s">
        <v>22</v>
      </c>
      <c r="B292" s="4"/>
      <c r="C292" s="47">
        <f>'Intermediate calcs'!$K22*VLOOKUP($B$274,Other_regional_data,5,FALSE)*Other_Fed_fish*Other_A_local*VLOOKUP(IF(ISBLANK($A292),$B292,$A292),Radionuclide_specific,9,FALSE)</f>
        <v>1.0837305521425541E-6</v>
      </c>
      <c r="D292" s="48">
        <f>'Intermediate calcs'!$M22*VLOOKUP($B$274,Other_regional_data,6,FALSE)*Other_Fed_crust*Other_L_local*VLOOKUP(IF(ISBLANK($A292),$B292,$A292),Radionuclide_specific,9,FALSE)</f>
        <v>2.7310009913992361E-3</v>
      </c>
      <c r="E292" s="47">
        <f>'Intermediate calcs'!$O22*VLOOKUP($B$274,Other_regional_data,7,FALSE)*Other_Fed_molluscs*Other_L_local*VLOOKUP(IF(ISBLANK($A292),$B292,$A292),Radionuclide_specific,9,FALSE)</f>
        <v>2.4383937423207466E-3</v>
      </c>
      <c r="F292" s="48">
        <f t="shared" si="50"/>
        <v>5.1704784642721251E-3</v>
      </c>
      <c r="G292" s="47">
        <f>'Intermediate calcs'!$L22*VLOOKUP($B$274,Other_regional_data,5,FALSE)*Other_Fed_fish*Other_A_regnl*VLOOKUP(IF(ISBLANK($A292),$B292,$A292),Radionuclide_specific,9,FALSE)</f>
        <v>2.005005531125652E-7</v>
      </c>
      <c r="H292" s="48">
        <f>'Intermediate calcs'!$N22*VLOOKUP($B$274,Other_regional_data,6,FALSE)*Other_Fed_crust*Other_L_regnl*VLOOKUP(IF(ISBLANK($A292),$B292,$A292),Radionuclide_specific,9,FALSE)</f>
        <v>5.052613938436643E-6</v>
      </c>
      <c r="I292" s="47">
        <f>'Intermediate calcs'!$P22*VLOOKUP($B$274,Other_regional_data,7,FALSE)*Other_Fed_molluscs*Other_L_regnl*VLOOKUP(IF(ISBLANK($A292),$B292,$A292),Radionuclide_specific,9,FALSE)</f>
        <v>4.511262445032717E-6</v>
      </c>
      <c r="J292" s="48">
        <f t="shared" si="51"/>
        <v>9.7643769365819263E-6</v>
      </c>
    </row>
    <row r="293" spans="1:10">
      <c r="A293" s="4"/>
      <c r="B293" s="4" t="s">
        <v>23</v>
      </c>
      <c r="C293" s="47">
        <f>'Intermediate calcs'!$K23*VLOOKUP($B$274,Other_regional_data,5,FALSE)*Other_Fed_fish*Other_A_local*VLOOKUP(IF(ISBLANK($A293),$B293,$A293),Radionuclide_specific,9,FALSE)</f>
        <v>2.0418111851961167E-10</v>
      </c>
      <c r="D293" s="48">
        <f>'Intermediate calcs'!$M23*VLOOKUP($B$274,Other_regional_data,6,FALSE)*Other_Fed_crust*Other_L_local*VLOOKUP(IF(ISBLANK($A293),$B293,$A293),Radionuclide_specific,9,FALSE)</f>
        <v>5.7170713185491263E-8</v>
      </c>
      <c r="E293" s="47">
        <f>'Intermediate calcs'!$O23*VLOOKUP($B$274,Other_regional_data,7,FALSE)*Other_Fed_molluscs*Other_L_local*VLOOKUP(IF(ISBLANK($A293),$B293,$A293),Radionuclide_specific,9,FALSE)</f>
        <v>9.1881503333825252E-8</v>
      </c>
      <c r="F293" s="48">
        <f t="shared" si="50"/>
        <v>1.4925639763783612E-7</v>
      </c>
      <c r="G293" s="47">
        <f>'Intermediate calcs'!$L23*VLOOKUP($B$274,Other_regional_data,5,FALSE)*Other_Fed_fish*Other_A_regnl*VLOOKUP(IF(ISBLANK($A293),$B293,$A293),Radionuclide_specific,9,FALSE)</f>
        <v>3.7775466528454323E-11</v>
      </c>
      <c r="H293" s="48">
        <f>'Intermediate calcs'!$N23*VLOOKUP($B$274,Other_regional_data,6,FALSE)*Other_Fed_crust*Other_L_regnl*VLOOKUP(IF(ISBLANK($A293),$B293,$A293),Radionuclide_specific,9,FALSE)</f>
        <v>1.057713062796721E-10</v>
      </c>
      <c r="I293" s="47">
        <f>'Intermediate calcs'!$P23*VLOOKUP($B$274,Other_regional_data,7,FALSE)*Other_Fed_molluscs*Other_L_regnl*VLOOKUP(IF(ISBLANK($A293),$B293,$A293),Radionuclide_specific,9,FALSE)</f>
        <v>1.6998959937804442E-10</v>
      </c>
      <c r="J293" s="48">
        <f t="shared" si="51"/>
        <v>3.1353637218617084E-10</v>
      </c>
    </row>
    <row r="294" spans="1:10">
      <c r="A294" s="4"/>
      <c r="B294" s="4" t="s">
        <v>19</v>
      </c>
      <c r="C294" s="47">
        <f>'Intermediate calcs'!$K24*VLOOKUP($B$274,Other_regional_data,5,FALSE)*Other_Fed_fish*Other_A_local*VLOOKUP(IF(ISBLANK($A294),$B294,$A294),Radionuclide_specific,9,FALSE)</f>
        <v>1.8847487863348767E-5</v>
      </c>
      <c r="D294" s="48">
        <f>'Intermediate calcs'!$M24*VLOOKUP($B$274,Other_regional_data,6,FALSE)*Other_Fed_crust*Other_L_local*VLOOKUP(IF(ISBLANK($A294),$B294,$A294),Radionuclide_specific,9,FALSE)</f>
        <v>1.0554593203475307E-3</v>
      </c>
      <c r="E294" s="47">
        <f>'Intermediate calcs'!$O24*VLOOKUP($B$274,Other_regional_data,7,FALSE)*Other_Fed_molluscs*Other_L_local*VLOOKUP(IF(ISBLANK($A294),$B294,$A294),Radionuclide_specific,9,FALSE)</f>
        <v>1.696273907701389E-3</v>
      </c>
      <c r="F294" s="48">
        <f t="shared" si="50"/>
        <v>2.7705807159122686E-3</v>
      </c>
      <c r="G294" s="47">
        <f>'Intermediate calcs'!$L24*VLOOKUP($B$274,Other_regional_data,5,FALSE)*Other_Fed_fish*Other_A_regnl*VLOOKUP(IF(ISBLANK($A294),$B294,$A294),Radionuclide_specific,9,FALSE)</f>
        <v>3.4869661410880903E-6</v>
      </c>
      <c r="H294" s="48">
        <f>'Intermediate calcs'!$N24*VLOOKUP($B$274,Other_regional_data,6,FALSE)*Other_Fed_crust*Other_L_regnl*VLOOKUP(IF(ISBLANK($A294),$B294,$A294),Radionuclide_specific,9,FALSE)</f>
        <v>1.9527010390093305E-6</v>
      </c>
      <c r="I294" s="47">
        <f>'Intermediate calcs'!$P24*VLOOKUP($B$274,Other_regional_data,7,FALSE)*Other_Fed_molluscs*Other_L_regnl*VLOOKUP(IF(ISBLANK($A294),$B294,$A294),Radionuclide_specific,9,FALSE)</f>
        <v>3.1382695269792813E-6</v>
      </c>
      <c r="J294" s="48">
        <f t="shared" si="51"/>
        <v>8.5779367070767021E-6</v>
      </c>
    </row>
    <row r="295" spans="1:10">
      <c r="A295" s="4" t="s">
        <v>19</v>
      </c>
      <c r="B295" s="4"/>
      <c r="C295" s="47">
        <f>'Intermediate calcs'!$K25*VLOOKUP($B$274,Other_regional_data,5,FALSE)*Other_Fed_fish*Other_A_local*VLOOKUP(IF(ISBLANK($A295),$B295,$A295),Radionuclide_specific,9,FALSE)</f>
        <v>1.7299758454534056E-5</v>
      </c>
      <c r="D295" s="48">
        <f>'Intermediate calcs'!$M25*VLOOKUP($B$274,Other_regional_data,6,FALSE)*Other_Fed_crust*Other_L_local*VLOOKUP(IF(ISBLANK($A295),$B295,$A295),Radionuclide_specific,9,FALSE)</f>
        <v>9.6878647345390717E-4</v>
      </c>
      <c r="E295" s="47">
        <f>'Intermediate calcs'!$O25*VLOOKUP($B$274,Other_regional_data,7,FALSE)*Other_Fed_molluscs*Other_L_local*VLOOKUP(IF(ISBLANK($A295),$B295,$A295),Radionuclide_specific,9,FALSE)</f>
        <v>1.5569782609080652E-3</v>
      </c>
      <c r="F295" s="48">
        <f t="shared" si="50"/>
        <v>2.5430644928165066E-3</v>
      </c>
      <c r="G295" s="47">
        <f>'Intermediate calcs'!$L25*VLOOKUP($B$274,Other_regional_data,5,FALSE)*Other_Fed_fish*Other_A_regnl*VLOOKUP(IF(ISBLANK($A295),$B295,$A295),Radionuclide_specific,9,FALSE)</f>
        <v>1.1965250804288683E-6</v>
      </c>
      <c r="H295" s="48">
        <f>'Intermediate calcs'!$N25*VLOOKUP($B$274,Other_regional_data,6,FALSE)*Other_Fed_crust*Other_L_regnl*VLOOKUP(IF(ISBLANK($A295),$B295,$A295),Radionuclide_specific,9,FALSE)</f>
        <v>6.700540450401662E-7</v>
      </c>
      <c r="I295" s="47">
        <f>'Intermediate calcs'!$P25*VLOOKUP($B$274,Other_regional_data,7,FALSE)*Other_Fed_molluscs*Other_L_regnl*VLOOKUP(IF(ISBLANK($A295),$B295,$A295),Radionuclide_specific,9,FALSE)</f>
        <v>1.0768725723859813E-6</v>
      </c>
      <c r="J295" s="48">
        <f t="shared" si="51"/>
        <v>2.9434516978550157E-6</v>
      </c>
    </row>
    <row r="296" spans="1:10">
      <c r="A296" s="4" t="s">
        <v>14</v>
      </c>
      <c r="B296" s="4"/>
      <c r="C296" s="47">
        <f>'Intermediate calcs'!$K26*VLOOKUP($B$274,Other_regional_data,5,FALSE)*Other_Fed_fish*Other_A_local*VLOOKUP(IF(ISBLANK($A296),$B296,$A296),Radionuclide_specific,9,FALSE)</f>
        <v>2.2058960508401724E-7</v>
      </c>
      <c r="D296" s="48">
        <f>'Intermediate calcs'!$M26*VLOOKUP($B$274,Other_regional_data,6,FALSE)*Other_Fed_crust*Other_L_local*VLOOKUP(IF(ISBLANK($A296),$B296,$A296),Radionuclide_specific,9,FALSE)</f>
        <v>1.2353017884704965E-6</v>
      </c>
      <c r="E296" s="47">
        <f>'Intermediate calcs'!$O26*VLOOKUP($B$274,Other_regional_data,7,FALSE)*Other_Fed_molluscs*Other_L_local*VLOOKUP(IF(ISBLANK($A296),$B296,$A296),Radionuclide_specific,9,FALSE)</f>
        <v>1.9853064457561555E-6</v>
      </c>
      <c r="F296" s="48">
        <f t="shared" si="50"/>
        <v>3.4411978393106693E-6</v>
      </c>
      <c r="G296" s="47">
        <f>'Intermediate calcs'!$L26*VLOOKUP($B$274,Other_regional_data,5,FALSE)*Other_Fed_fish*Other_A_regnl*VLOOKUP(IF(ISBLANK($A296),$B296,$A296),Radionuclide_specific,9,FALSE)</f>
        <v>4.4096843430910867E-8</v>
      </c>
      <c r="H296" s="48">
        <f>'Intermediate calcs'!$N26*VLOOKUP($B$274,Other_regional_data,6,FALSE)*Other_Fed_crust*Other_L_regnl*VLOOKUP(IF(ISBLANK($A296),$B296,$A296),Radionuclide_specific,9,FALSE)</f>
        <v>2.4694232321310084E-9</v>
      </c>
      <c r="I296" s="47">
        <f>'Intermediate calcs'!$P26*VLOOKUP($B$274,Other_regional_data,7,FALSE)*Other_Fed_molluscs*Other_L_regnl*VLOOKUP(IF(ISBLANK($A296),$B296,$A296),Radionuclide_specific,9,FALSE)</f>
        <v>3.9687159087819783E-9</v>
      </c>
      <c r="J296" s="48">
        <f t="shared" si="51"/>
        <v>5.0534982571823853E-8</v>
      </c>
    </row>
    <row r="297" spans="1:10">
      <c r="A297" s="4"/>
      <c r="B297" s="4" t="s">
        <v>24</v>
      </c>
      <c r="C297" s="47">
        <f>'Intermediate calcs'!$K27*VLOOKUP($B$274,Other_regional_data,5,FALSE)*Other_Fed_fish*Other_A_local*VLOOKUP(IF(ISBLANK($A297),$B297,$A297),Radionuclide_specific,9,FALSE)</f>
        <v>0</v>
      </c>
      <c r="D297" s="48">
        <f>'Intermediate calcs'!$M27*VLOOKUP($B$274,Other_regional_data,6,FALSE)*Other_Fed_crust*Other_L_local*VLOOKUP(IF(ISBLANK($A297),$B297,$A297),Radionuclide_specific,9,FALSE)</f>
        <v>0</v>
      </c>
      <c r="E297" s="47">
        <f>'Intermediate calcs'!$O27*VLOOKUP($B$274,Other_regional_data,7,FALSE)*Other_Fed_molluscs*Other_L_local*VLOOKUP(IF(ISBLANK($A297),$B297,$A297),Radionuclide_specific,9,FALSE)</f>
        <v>0</v>
      </c>
      <c r="F297" s="48">
        <f t="shared" si="50"/>
        <v>0</v>
      </c>
      <c r="G297" s="47">
        <f>'Intermediate calcs'!$L27*VLOOKUP($B$274,Other_regional_data,5,FALSE)*Other_Fed_fish*Other_A_regnl*VLOOKUP(IF(ISBLANK($A297),$B297,$A297),Radionuclide_specific,9,FALSE)</f>
        <v>0</v>
      </c>
      <c r="H297" s="48">
        <f>'Intermediate calcs'!$N27*VLOOKUP($B$274,Other_regional_data,6,FALSE)*Other_Fed_crust*Other_L_regnl*VLOOKUP(IF(ISBLANK($A297),$B297,$A297),Radionuclide_specific,9,FALSE)</f>
        <v>0</v>
      </c>
      <c r="I297" s="47">
        <f>'Intermediate calcs'!$P27*VLOOKUP($B$274,Other_regional_data,7,FALSE)*Other_Fed_molluscs*Other_L_regnl*VLOOKUP(IF(ISBLANK($A297),$B297,$A297),Radionuclide_specific,9,FALSE)</f>
        <v>0</v>
      </c>
      <c r="J297" s="48">
        <f t="shared" si="51"/>
        <v>0</v>
      </c>
    </row>
    <row r="298" spans="1:10">
      <c r="A298" s="4"/>
      <c r="B298" s="4" t="s">
        <v>25</v>
      </c>
      <c r="C298" s="47">
        <f>'Intermediate calcs'!$K28*VLOOKUP($B$274,Other_regional_data,5,FALSE)*Other_Fed_fish*Other_A_local*VLOOKUP(IF(ISBLANK($A298),$B298,$A298),Radionuclide_specific,9,FALSE)</f>
        <v>0</v>
      </c>
      <c r="D298" s="48">
        <f>'Intermediate calcs'!$M28*VLOOKUP($B$274,Other_regional_data,6,FALSE)*Other_Fed_crust*Other_L_local*VLOOKUP(IF(ISBLANK($A298),$B298,$A298),Radionuclide_specific,9,FALSE)</f>
        <v>0</v>
      </c>
      <c r="E298" s="47">
        <f>'Intermediate calcs'!$O28*VLOOKUP($B$274,Other_regional_data,7,FALSE)*Other_Fed_molluscs*Other_L_local*VLOOKUP(IF(ISBLANK($A298),$B298,$A298),Radionuclide_specific,9,FALSE)</f>
        <v>0</v>
      </c>
      <c r="F298" s="48">
        <f t="shared" si="50"/>
        <v>0</v>
      </c>
      <c r="G298" s="47">
        <f>'Intermediate calcs'!$L28*VLOOKUP($B$274,Other_regional_data,5,FALSE)*Other_Fed_fish*Other_A_regnl*VLOOKUP(IF(ISBLANK($A298),$B298,$A298),Radionuclide_specific,9,FALSE)</f>
        <v>0</v>
      </c>
      <c r="H298" s="48">
        <f>'Intermediate calcs'!$N28*VLOOKUP($B$274,Other_regional_data,6,FALSE)*Other_Fed_crust*Other_L_regnl*VLOOKUP(IF(ISBLANK($A298),$B298,$A298),Radionuclide_specific,9,FALSE)</f>
        <v>0</v>
      </c>
      <c r="I298" s="47">
        <f>'Intermediate calcs'!$P28*VLOOKUP($B$274,Other_regional_data,7,FALSE)*Other_Fed_molluscs*Other_L_regnl*VLOOKUP(IF(ISBLANK($A298),$B298,$A298),Radionuclide_specific,9,FALSE)</f>
        <v>0</v>
      </c>
      <c r="J298" s="48">
        <f t="shared" si="51"/>
        <v>0</v>
      </c>
    </row>
    <row r="299" spans="1:10">
      <c r="A299" s="4"/>
      <c r="B299" s="4" t="s">
        <v>26</v>
      </c>
      <c r="C299" s="47">
        <f>'Intermediate calcs'!$K29*VLOOKUP($B$274,Other_regional_data,5,FALSE)*Other_Fed_fish*Other_A_local*VLOOKUP(IF(ISBLANK($A299),$B299,$A299),Radionuclide_specific,9,FALSE)</f>
        <v>2.2058960508401723E-10</v>
      </c>
      <c r="D299" s="48">
        <f>'Intermediate calcs'!$M29*VLOOKUP($B$274,Other_regional_data,6,FALSE)*Other_Fed_crust*Other_L_local*VLOOKUP(IF(ISBLANK($A299),$B299,$A299),Radionuclide_specific,9,FALSE)</f>
        <v>5.5588580481172344E-7</v>
      </c>
      <c r="E299" s="47">
        <f>'Intermediate calcs'!$O29*VLOOKUP($B$274,Other_regional_data,7,FALSE)*Other_Fed_molluscs*Other_L_local*VLOOKUP(IF(ISBLANK($A299),$B299,$A299),Radionuclide_specific,9,FALSE)</f>
        <v>4.9632661143903887E-7</v>
      </c>
      <c r="F299" s="48">
        <f t="shared" si="50"/>
        <v>1.0524330058558464E-6</v>
      </c>
      <c r="G299" s="47">
        <f>'Intermediate calcs'!$L29*VLOOKUP($B$274,Other_regional_data,5,FALSE)*Other_Fed_fish*Other_A_regnl*VLOOKUP(IF(ISBLANK($A299),$B299,$A299),Radionuclide_specific,9,FALSE)</f>
        <v>4.4096843430910862E-11</v>
      </c>
      <c r="H299" s="48">
        <f>'Intermediate calcs'!$N29*VLOOKUP($B$274,Other_regional_data,6,FALSE)*Other_Fed_crust*Other_L_regnl*VLOOKUP(IF(ISBLANK($A299),$B299,$A299),Radionuclide_specific,9,FALSE)</f>
        <v>1.1112404544589536E-9</v>
      </c>
      <c r="I299" s="47">
        <f>'Intermediate calcs'!$P29*VLOOKUP($B$274,Other_regional_data,7,FALSE)*Other_Fed_molluscs*Other_L_regnl*VLOOKUP(IF(ISBLANK($A299),$B299,$A299),Radionuclide_specific,9,FALSE)</f>
        <v>9.9217897719549437E-10</v>
      </c>
      <c r="J299" s="48">
        <f t="shared" si="51"/>
        <v>2.1475162750853589E-9</v>
      </c>
    </row>
    <row r="300" spans="1:10">
      <c r="A300" s="4"/>
      <c r="B300" s="4" t="s">
        <v>27</v>
      </c>
      <c r="C300" s="47">
        <f>'Intermediate calcs'!$K30*VLOOKUP($B$274,Other_regional_data,5,FALSE)*Other_Fed_fish*Other_A_local*VLOOKUP(IF(ISBLANK($A300),$B300,$A300),Radionuclide_specific,9,FALSE)</f>
        <v>1.7332040399458496E-11</v>
      </c>
      <c r="D300" s="48">
        <f>'Intermediate calcs'!$M30*VLOOKUP($B$274,Other_regional_data,6,FALSE)*Other_Fed_crust*Other_L_local*VLOOKUP(IF(ISBLANK($A300),$B300,$A300),Radionuclide_specific,9,FALSE)</f>
        <v>4.8529713118483784E-9</v>
      </c>
      <c r="E300" s="47">
        <f>'Intermediate calcs'!$O30*VLOOKUP($B$274,Other_regional_data,7,FALSE)*Other_Fed_molluscs*Other_L_local*VLOOKUP(IF(ISBLANK($A300),$B300,$A300),Radionuclide_specific,9,FALSE)</f>
        <v>7.799418179756323E-9</v>
      </c>
      <c r="F300" s="48">
        <f t="shared" si="50"/>
        <v>1.266972153200416E-8</v>
      </c>
      <c r="G300" s="47">
        <f>'Intermediate calcs'!$L30*VLOOKUP($B$274,Other_regional_data,5,FALSE)*Other_Fed_fish*Other_A_regnl*VLOOKUP(IF(ISBLANK($A300),$B300,$A300),Radionuclide_specific,9,FALSE)</f>
        <v>3.4647519838572817E-12</v>
      </c>
      <c r="H300" s="48">
        <f>'Intermediate calcs'!$N30*VLOOKUP($B$274,Other_regional_data,6,FALSE)*Other_Fed_crust*Other_L_regnl*VLOOKUP(IF(ISBLANK($A300),$B300,$A300),Radionuclide_specific,9,FALSE)</f>
        <v>9.7013055548003878E-12</v>
      </c>
      <c r="I300" s="47">
        <f>'Intermediate calcs'!$P30*VLOOKUP($B$274,Other_regional_data,7,FALSE)*Other_Fed_molluscs*Other_L_regnl*VLOOKUP(IF(ISBLANK($A300),$B300,$A300),Radionuclide_specific,9,FALSE)</f>
        <v>1.5591383927357766E-11</v>
      </c>
      <c r="J300" s="48">
        <f t="shared" si="51"/>
        <v>2.8757441466015436E-11</v>
      </c>
    </row>
    <row r="301" spans="1:10">
      <c r="A301" s="4"/>
      <c r="B301" s="4" t="s">
        <v>28</v>
      </c>
      <c r="C301" s="47">
        <f>'Intermediate calcs'!$K31*VLOOKUP($B$274,Other_regional_data,5,FALSE)*Other_Fed_fish*Other_A_local*VLOOKUP(IF(ISBLANK($A301),$B301,$A301),Radionuclide_specific,9,FALSE)</f>
        <v>0</v>
      </c>
      <c r="D301" s="48">
        <f>'Intermediate calcs'!$M31*VLOOKUP($B$274,Other_regional_data,6,FALSE)*Other_Fed_crust*Other_L_local*VLOOKUP(IF(ISBLANK($A301),$B301,$A301),Radionuclide_specific,9,FALSE)</f>
        <v>0</v>
      </c>
      <c r="E301" s="47">
        <f>'Intermediate calcs'!$O31*VLOOKUP($B$274,Other_regional_data,7,FALSE)*Other_Fed_molluscs*Other_L_local*VLOOKUP(IF(ISBLANK($A301),$B301,$A301),Radionuclide_specific,9,FALSE)</f>
        <v>0</v>
      </c>
      <c r="F301" s="48">
        <f t="shared" si="50"/>
        <v>0</v>
      </c>
      <c r="G301" s="47">
        <f>'Intermediate calcs'!$L31*VLOOKUP($B$274,Other_regional_data,5,FALSE)*Other_Fed_fish*Other_A_regnl*VLOOKUP(IF(ISBLANK($A301),$B301,$A301),Radionuclide_specific,9,FALSE)</f>
        <v>0</v>
      </c>
      <c r="H301" s="48">
        <f>'Intermediate calcs'!$N31*VLOOKUP($B$274,Other_regional_data,6,FALSE)*Other_Fed_crust*Other_L_regnl*VLOOKUP(IF(ISBLANK($A301),$B301,$A301),Radionuclide_specific,9,FALSE)</f>
        <v>0</v>
      </c>
      <c r="I301" s="47">
        <f>'Intermediate calcs'!$P31*VLOOKUP($B$274,Other_regional_data,7,FALSE)*Other_Fed_molluscs*Other_L_regnl*VLOOKUP(IF(ISBLANK($A301),$B301,$A301),Radionuclide_specific,9,FALSE)</f>
        <v>0</v>
      </c>
      <c r="J301" s="48">
        <f t="shared" si="51"/>
        <v>0</v>
      </c>
    </row>
    <row r="302" spans="1:10">
      <c r="A302" s="4"/>
      <c r="B302" s="4" t="s">
        <v>22</v>
      </c>
      <c r="C302" s="47">
        <f>'Intermediate calcs'!$K32*VLOOKUP($B$274,Other_regional_data,5,FALSE)*Other_Fed_fish*Other_A_local*VLOOKUP(IF(ISBLANK($A302),$B302,$A302),Radionuclide_specific,9,FALSE)</f>
        <v>1.087191625056942E-6</v>
      </c>
      <c r="D302" s="48">
        <f>'Intermediate calcs'!$M32*VLOOKUP($B$274,Other_regional_data,6,FALSE)*Other_Fed_crust*Other_L_local*VLOOKUP(IF(ISBLANK($A302),$B302,$A302),Radionuclide_specific,9,FALSE)</f>
        <v>2.7397228951434936E-3</v>
      </c>
      <c r="E302" s="47">
        <f>'Intermediate calcs'!$O32*VLOOKUP($B$274,Other_regional_data,7,FALSE)*Other_Fed_molluscs*Other_L_local*VLOOKUP(IF(ISBLANK($A302),$B302,$A302),Radionuclide_specific,9,FALSE)</f>
        <v>2.4461811563781196E-3</v>
      </c>
      <c r="F302" s="48">
        <f t="shared" si="50"/>
        <v>5.1869912431466696E-3</v>
      </c>
      <c r="G302" s="47">
        <f>'Intermediate calcs'!$L32*VLOOKUP($B$274,Other_regional_data,5,FALSE)*Other_Fed_fish*Other_A_regnl*VLOOKUP(IF(ISBLANK($A302),$B302,$A302),Radionuclide_specific,9,FALSE)</f>
        <v>2.1733444262377496E-7</v>
      </c>
      <c r="H302" s="48">
        <f>'Intermediate calcs'!$N32*VLOOKUP($B$274,Other_regional_data,6,FALSE)*Other_Fed_crust*Other_L_regnl*VLOOKUP(IF(ISBLANK($A302),$B302,$A302),Radionuclide_specific,9,FALSE)</f>
        <v>5.4768279541191286E-6</v>
      </c>
      <c r="I302" s="47">
        <f>'Intermediate calcs'!$P32*VLOOKUP($B$274,Other_regional_data,7,FALSE)*Other_Fed_molluscs*Other_L_regnl*VLOOKUP(IF(ISBLANK($A302),$B302,$A302),Radionuclide_specific,9,FALSE)</f>
        <v>4.8900249590349361E-6</v>
      </c>
      <c r="J302" s="48">
        <f t="shared" si="51"/>
        <v>1.058418735577784E-5</v>
      </c>
    </row>
    <row r="303" spans="1:10">
      <c r="A303" s="4"/>
      <c r="B303" s="4" t="s">
        <v>23</v>
      </c>
      <c r="C303" s="47">
        <f>'Intermediate calcs'!$K33*VLOOKUP($B$274,Other_regional_data,5,FALSE)*Other_Fed_fish*Other_A_local*VLOOKUP(IF(ISBLANK($A303),$B303,$A303),Radionuclide_specific,9,FALSE)</f>
        <v>2.0483320472087316E-10</v>
      </c>
      <c r="D303" s="48">
        <f>'Intermediate calcs'!$M33*VLOOKUP($B$274,Other_regional_data,6,FALSE)*Other_Fed_crust*Other_L_local*VLOOKUP(IF(ISBLANK($A303),$B303,$A303),Radionuclide_specific,9,FALSE)</f>
        <v>5.7353297321844478E-8</v>
      </c>
      <c r="E303" s="47">
        <f>'Intermediate calcs'!$O33*VLOOKUP($B$274,Other_regional_data,7,FALSE)*Other_Fed_molluscs*Other_L_local*VLOOKUP(IF(ISBLANK($A303),$B303,$A303),Radionuclide_specific,9,FALSE)</f>
        <v>9.2174942124392921E-8</v>
      </c>
      <c r="F303" s="48">
        <f t="shared" si="50"/>
        <v>1.4973307265095827E-7</v>
      </c>
      <c r="G303" s="47">
        <f>'Intermediate calcs'!$L33*VLOOKUP($B$274,Other_regional_data,5,FALSE)*Other_Fed_fish*Other_A_regnl*VLOOKUP(IF(ISBLANK($A303),$B303,$A303),Radionuclide_specific,9,FALSE)</f>
        <v>4.0947068900131518E-11</v>
      </c>
      <c r="H303" s="48">
        <f>'Intermediate calcs'!$N33*VLOOKUP($B$274,Other_regional_data,6,FALSE)*Other_Fed_crust*Other_L_regnl*VLOOKUP(IF(ISBLANK($A303),$B303,$A303),Radionuclide_specific,9,FALSE)</f>
        <v>1.1465179292036823E-10</v>
      </c>
      <c r="I303" s="47">
        <f>'Intermediate calcs'!$P33*VLOOKUP($B$274,Other_regional_data,7,FALSE)*Other_Fed_molluscs*Other_L_regnl*VLOOKUP(IF(ISBLANK($A303),$B303,$A303),Radionuclide_specific,9,FALSE)</f>
        <v>1.8426181005059178E-10</v>
      </c>
      <c r="J303" s="48">
        <f t="shared" si="51"/>
        <v>3.3986067187109153E-10</v>
      </c>
    </row>
    <row r="304" spans="1:10">
      <c r="A304" s="4"/>
      <c r="B304" s="4" t="s">
        <v>19</v>
      </c>
      <c r="C304" s="47">
        <f>'Intermediate calcs'!$K34*VLOOKUP($B$274,Other_regional_data,5,FALSE)*Other_Fed_fish*Other_A_local*VLOOKUP(IF(ISBLANK($A304),$B304,$A304),Radionuclide_specific,9,FALSE)</f>
        <v>1.8907680435772905E-5</v>
      </c>
      <c r="D304" s="48">
        <f>'Intermediate calcs'!$M34*VLOOKUP($B$274,Other_regional_data,6,FALSE)*Other_Fed_crust*Other_L_local*VLOOKUP(IF(ISBLANK($A304),$B304,$A304),Radionuclide_specific,9,FALSE)</f>
        <v>1.0588301044032826E-3</v>
      </c>
      <c r="E304" s="47">
        <f>'Intermediate calcs'!$O34*VLOOKUP($B$274,Other_regional_data,7,FALSE)*Other_Fed_molluscs*Other_L_local*VLOOKUP(IF(ISBLANK($A304),$B304,$A304),Radionuclide_specific,9,FALSE)</f>
        <v>1.7016912392195614E-3</v>
      </c>
      <c r="F304" s="48">
        <f t="shared" si="50"/>
        <v>2.779429024058617E-3</v>
      </c>
      <c r="G304" s="47">
        <f>'Intermediate calcs'!$L34*VLOOKUP($B$274,Other_regional_data,5,FALSE)*Other_Fed_fish*Other_A_regnl*VLOOKUP(IF(ISBLANK($A304),$B304,$A304),Radionuclide_specific,9,FALSE)</f>
        <v>3.7797294369352168E-6</v>
      </c>
      <c r="H304" s="48">
        <f>'Intermediate calcs'!$N34*VLOOKUP($B$274,Other_regional_data,6,FALSE)*Other_Fed_crust*Other_L_regnl*VLOOKUP(IF(ISBLANK($A304),$B304,$A304),Radionuclide_specific,9,FALSE)</f>
        <v>2.1166484846837211E-6</v>
      </c>
      <c r="I304" s="47">
        <f>'Intermediate calcs'!$P34*VLOOKUP($B$274,Other_regional_data,7,FALSE)*Other_Fed_molluscs*Other_L_regnl*VLOOKUP(IF(ISBLANK($A304),$B304,$A304),Radionuclide_specific,9,FALSE)</f>
        <v>3.4017564932416947E-6</v>
      </c>
      <c r="J304" s="48">
        <f t="shared" si="51"/>
        <v>9.2981344148606317E-6</v>
      </c>
    </row>
    <row r="305" spans="1:10">
      <c r="A305" s="4" t="s">
        <v>133</v>
      </c>
      <c r="B305" s="4"/>
      <c r="C305" s="47">
        <f>'Intermediate calcs'!$K35*VLOOKUP($B$274,Other_regional_data,5,FALSE)*Other_Fed_fish*Other_A_local*VLOOKUP(IF(ISBLANK($A305),$B305,$A305),Radionuclide_specific,9,FALSE)</f>
        <v>9.9091039991927939E-7</v>
      </c>
      <c r="D305" s="48">
        <f>'Intermediate calcs'!$M35*VLOOKUP($B$274,Other_regional_data,6,FALSE)*Other_Fed_crust*Other_L_local*VLOOKUP(IF(ISBLANK($A305),$B305,$A305),Radionuclide_specific,9,FALSE)</f>
        <v>9.2484970659132729E-6</v>
      </c>
      <c r="E305" s="47">
        <f>'Intermediate calcs'!$O35*VLOOKUP($B$274,Other_regional_data,7,FALSE)*Other_Fed_molluscs*Other_L_local*VLOOKUP(IF(ISBLANK($A305),$B305,$A305),Radionuclide_specific,9,FALSE)</f>
        <v>1.4863655998789189E-5</v>
      </c>
      <c r="F305" s="48">
        <f t="shared" si="50"/>
        <v>2.5103063464621742E-5</v>
      </c>
      <c r="G305" s="47">
        <f>'Intermediate calcs'!$L35*VLOOKUP($B$274,Other_regional_data,5,FALSE)*Other_Fed_fish*Other_A_regnl*VLOOKUP(IF(ISBLANK($A305),$B305,$A305),Radionuclide_specific,9,FALSE)</f>
        <v>1.9178743890030613E-7</v>
      </c>
      <c r="H305" s="48">
        <f>'Intermediate calcs'!$N35*VLOOKUP($B$274,Other_regional_data,6,FALSE)*Other_Fed_crust*Other_L_regnl*VLOOKUP(IF(ISBLANK($A305),$B305,$A305),Radionuclide_specific,9,FALSE)</f>
        <v>1.7900160964028569E-8</v>
      </c>
      <c r="I305" s="47">
        <f>'Intermediate calcs'!$P35*VLOOKUP($B$274,Other_regional_data,7,FALSE)*Other_Fed_molluscs*Other_L_regnl*VLOOKUP(IF(ISBLANK($A305),$B305,$A305),Radionuclide_specific,9,FALSE)</f>
        <v>2.8768115835045919E-8</v>
      </c>
      <c r="J305" s="48">
        <f t="shared" si="51"/>
        <v>2.384557156993806E-7</v>
      </c>
    </row>
    <row r="306" spans="1:10">
      <c r="A306" s="4" t="s">
        <v>20</v>
      </c>
      <c r="B306" s="4"/>
      <c r="C306" s="47">
        <f>'Intermediate calcs'!$K36*VLOOKUP($B$274,Other_regional_data,5,FALSE)*Other_Fed_fish*Other_A_local*VLOOKUP(IF(ISBLANK($A306),$B306,$A306),Radionuclide_specific,9,FALSE)</f>
        <v>1.0852833062213003E-6</v>
      </c>
      <c r="D306" s="48">
        <f>'Intermediate calcs'!$M36*VLOOKUP($B$274,Other_regional_data,6,FALSE)*Other_Fed_crust*Other_L_local*VLOOKUP(IF(ISBLANK($A306),$B306,$A306),Radionuclide_specific,9,FALSE)</f>
        <v>1.0129310858065469E-5</v>
      </c>
      <c r="E306" s="47">
        <f>'Intermediate calcs'!$O36*VLOOKUP($B$274,Other_regional_data,7,FALSE)*Other_Fed_molluscs*Other_L_local*VLOOKUP(IF(ISBLANK($A306),$B306,$A306),Radionuclide_specific,9,FALSE)</f>
        <v>1.6279249593319504E-5</v>
      </c>
      <c r="F306" s="48">
        <f t="shared" si="50"/>
        <v>2.7493843757606273E-5</v>
      </c>
      <c r="G306" s="47">
        <f>'Intermediate calcs'!$L36*VLOOKUP($B$274,Other_regional_data,5,FALSE)*Other_Fed_fish*Other_A_regnl*VLOOKUP(IF(ISBLANK($A306),$B306,$A306),Radionuclide_specific,9,FALSE)</f>
        <v>2.1005483345179955E-7</v>
      </c>
      <c r="H306" s="48">
        <f>'Intermediate calcs'!$N36*VLOOKUP($B$274,Other_regional_data,6,FALSE)*Other_Fed_crust*Other_L_regnl*VLOOKUP(IF(ISBLANK($A306),$B306,$A306),Radionuclide_specific,9,FALSE)</f>
        <v>1.9605117788834624E-8</v>
      </c>
      <c r="I306" s="47">
        <f>'Intermediate calcs'!$P36*VLOOKUP($B$274,Other_regional_data,7,FALSE)*Other_Fed_molluscs*Other_L_regnl*VLOOKUP(IF(ISBLANK($A306),$B306,$A306),Radionuclide_specific,9,FALSE)</f>
        <v>3.1508225017769939E-8</v>
      </c>
      <c r="J306" s="48">
        <f t="shared" si="51"/>
        <v>2.6116817625840413E-7</v>
      </c>
    </row>
    <row r="307" spans="1:10">
      <c r="A307" s="4"/>
      <c r="B307" s="4" t="s">
        <v>29</v>
      </c>
      <c r="C307" s="47">
        <f>'Intermediate calcs'!$K37*VLOOKUP($B$274,Other_regional_data,5,FALSE)*Other_Fed_fish*Other_A_local*VLOOKUP(IF(ISBLANK($A307),$B307,$A307),Radionuclide_specific,9,FALSE)</f>
        <v>5.4264165311065015E-7</v>
      </c>
      <c r="D307" s="48">
        <f>'Intermediate calcs'!$M37*VLOOKUP($B$274,Other_regional_data,6,FALSE)*Other_Fed_crust*Other_L_local*VLOOKUP(IF(ISBLANK($A307),$B307,$A307),Radionuclide_specific,9,FALSE)</f>
        <v>3.0387932574196405E-6</v>
      </c>
      <c r="E307" s="47">
        <f>'Intermediate calcs'!$O37*VLOOKUP($B$274,Other_regional_data,7,FALSE)*Other_Fed_molluscs*Other_L_local*VLOOKUP(IF(ISBLANK($A307),$B307,$A307),Radionuclide_specific,9,FALSE)</f>
        <v>4.8837748779958524E-6</v>
      </c>
      <c r="F307" s="48">
        <f t="shared" si="50"/>
        <v>8.4652097885261432E-6</v>
      </c>
      <c r="G307" s="47">
        <f>'Intermediate calcs'!$L37*VLOOKUP($B$274,Other_regional_data,5,FALSE)*Other_Fed_fish*Other_A_regnl*VLOOKUP(IF(ISBLANK($A307),$B307,$A307),Radionuclide_specific,9,FALSE)</f>
        <v>1.0502741672589979E-7</v>
      </c>
      <c r="H307" s="48">
        <f>'Intermediate calcs'!$N37*VLOOKUP($B$274,Other_regional_data,6,FALSE)*Other_Fed_crust*Other_L_regnl*VLOOKUP(IF(ISBLANK($A307),$B307,$A307),Radionuclide_specific,9,FALSE)</f>
        <v>5.8815353366503886E-9</v>
      </c>
      <c r="I307" s="47">
        <f>'Intermediate calcs'!$P37*VLOOKUP($B$274,Other_regional_data,7,FALSE)*Other_Fed_molluscs*Other_L_regnl*VLOOKUP(IF(ISBLANK($A307),$B307,$A307),Radionuclide_specific,9,FALSE)</f>
        <v>9.4524675053309815E-9</v>
      </c>
      <c r="J307" s="48">
        <f t="shared" si="51"/>
        <v>1.2036141956788116E-7</v>
      </c>
    </row>
    <row r="308" spans="1:10">
      <c r="A308" s="4"/>
      <c r="B308" s="4" t="s">
        <v>69</v>
      </c>
      <c r="C308" s="47">
        <f>'Intermediate calcs'!$K38*VLOOKUP($B$274,Other_regional_data,5,FALSE)*Other_Fed_fish*Other_A_local*VLOOKUP(IF(ISBLANK($A308),$B308,$A308),Radionuclide_specific,9,FALSE)</f>
        <v>1.6908399336056492E-10</v>
      </c>
      <c r="D308" s="48">
        <f>'Intermediate calcs'!$M38*VLOOKUP($B$274,Other_regional_data,6,FALSE)*Other_Fed_crust*Other_L_local*VLOOKUP(IF(ISBLANK($A308),$B308,$A308),Radionuclide_specific,9,FALSE)</f>
        <v>1.8937407256383271E-8</v>
      </c>
      <c r="E308" s="47">
        <f>'Intermediate calcs'!$O38*VLOOKUP($B$274,Other_regional_data,7,FALSE)*Other_Fed_molluscs*Other_L_local*VLOOKUP(IF(ISBLANK($A308),$B308,$A308),Radionuclide_specific,9,FALSE)</f>
        <v>3.0435118804901679E-8</v>
      </c>
      <c r="F308" s="48">
        <f t="shared" si="50"/>
        <v>4.9541610054645519E-8</v>
      </c>
      <c r="G308" s="47">
        <f>'Intermediate calcs'!$L38*VLOOKUP($B$274,Other_regional_data,5,FALSE)*Other_Fed_fish*Other_A_regnl*VLOOKUP(IF(ISBLANK($A308),$B308,$A308),Radionuclide_specific,9,FALSE)</f>
        <v>3.2725934197200658E-11</v>
      </c>
      <c r="H308" s="48">
        <f>'Intermediate calcs'!$N38*VLOOKUP($B$274,Other_regional_data,6,FALSE)*Other_Fed_crust*Other_L_regnl*VLOOKUP(IF(ISBLANK($A308),$B308,$A308),Radionuclide_specific,9,FALSE)</f>
        <v>3.6653046300864735E-11</v>
      </c>
      <c r="I308" s="47">
        <f>'Intermediate calcs'!$P38*VLOOKUP($B$274,Other_regional_data,7,FALSE)*Other_Fed_molluscs*Other_L_regnl*VLOOKUP(IF(ISBLANK($A308),$B308,$A308),Radionuclide_specific,9,FALSE)</f>
        <v>5.8906681554961196E-11</v>
      </c>
      <c r="J308" s="48">
        <f t="shared" si="51"/>
        <v>1.2828566205302659E-10</v>
      </c>
    </row>
    <row r="309" spans="1:10" s="106" customFormat="1">
      <c r="A309" s="76"/>
      <c r="B309" s="76" t="s">
        <v>70</v>
      </c>
      <c r="C309" s="77">
        <f>'Intermediate calcs'!$K39*VLOOKUP($B$274,Other_regional_data,5,FALSE)*Other_Fed_fish*Other_A_local*VLOOKUP(IF(ISBLANK($A309),$B309,$A309),Radionuclide_specific,9,FALSE)</f>
        <v>3.3974086107797229E-7</v>
      </c>
      <c r="D309" s="78">
        <f>'Intermediate calcs'!$M39*VLOOKUP($B$274,Other_regional_data,6,FALSE)*Other_Fed_crust*Other_L_local*VLOOKUP(IF(ISBLANK($A309),$B309,$A309),Radionuclide_specific,9,FALSE)</f>
        <v>3.1709147033944078E-6</v>
      </c>
      <c r="E309" s="77">
        <f>'Intermediate calcs'!$O39*VLOOKUP($B$274,Other_regional_data,7,FALSE)*Other_Fed_molluscs*Other_L_local*VLOOKUP(IF(ISBLANK($A309),$B309,$A309),Radionuclide_specific,9,FALSE)</f>
        <v>5.0961129161695837E-6</v>
      </c>
      <c r="F309" s="78">
        <f t="shared" si="50"/>
        <v>8.6067684806419641E-6</v>
      </c>
      <c r="G309" s="77">
        <f>'Intermediate calcs'!$L39*VLOOKUP($B$274,Other_regional_data,5,FALSE)*Other_Fed_fish*Other_A_regnl*VLOOKUP(IF(ISBLANK($A309),$B309,$A309),Radionuclide_specific,9,FALSE)</f>
        <v>6.5756295689258987E-8</v>
      </c>
      <c r="H309" s="78">
        <f>'Intermediate calcs'!$N39*VLOOKUP($B$274,Other_regional_data,6,FALSE)*Other_Fed_crust*Other_L_regnl*VLOOKUP(IF(ISBLANK($A309),$B309,$A309),Radionuclide_specific,9,FALSE)</f>
        <v>6.1372542643308385E-9</v>
      </c>
      <c r="I309" s="77">
        <f>'Intermediate calcs'!$P39*VLOOKUP($B$274,Other_regional_data,7,FALSE)*Other_Fed_molluscs*Other_L_regnl*VLOOKUP(IF(ISBLANK($A309),$B309,$A309),Radionuclide_specific,9,FALSE)</f>
        <v>9.8634443533888504E-9</v>
      </c>
      <c r="J309" s="78">
        <f t="shared" si="51"/>
        <v>8.1756994306978677E-8</v>
      </c>
    </row>
    <row r="310" spans="1:10">
      <c r="A310" s="4"/>
      <c r="B310" s="4" t="s">
        <v>71</v>
      </c>
      <c r="C310" s="47">
        <f>'Intermediate calcs'!$K40*VLOOKUP($B$274,Other_regional_data,5,FALSE)*Other_Fed_fish*Other_A_local*VLOOKUP(IF(ISBLANK($A310),$B310,$A310),Radionuclide_specific,9,FALSE)</f>
        <v>9.4372461410547864E-9</v>
      </c>
      <c r="D310" s="48">
        <f>'Intermediate calcs'!$M40*VLOOKUP($B$274,Other_regional_data,6,FALSE)*Other_Fed_crust*Other_L_local*VLOOKUP(IF(ISBLANK($A310),$B310,$A310),Radionuclide_specific,9,FALSE)</f>
        <v>2.3781860275458063E-5</v>
      </c>
      <c r="E310" s="47">
        <f>'Intermediate calcs'!$O40*VLOOKUP($B$274,Other_regional_data,7,FALSE)*Other_Fed_molluscs*Other_L_local*VLOOKUP(IF(ISBLANK($A310),$B310,$A310),Radionuclide_specific,9,FALSE)</f>
        <v>2.1233803817373267E-5</v>
      </c>
      <c r="F310" s="48">
        <f t="shared" si="50"/>
        <v>4.502510133897238E-5</v>
      </c>
      <c r="G310" s="47">
        <f>'Intermediate calcs'!$L40*VLOOKUP($B$274,Other_regional_data,5,FALSE)*Other_Fed_fish*Other_A_regnl*VLOOKUP(IF(ISBLANK($A310),$B310,$A310),Radionuclide_specific,9,FALSE)</f>
        <v>1.8265637691460832E-9</v>
      </c>
      <c r="H310" s="48">
        <f>'Intermediate calcs'!$N40*VLOOKUP($B$274,Other_regional_data,6,FALSE)*Other_Fed_crust*Other_L_regnl*VLOOKUP(IF(ISBLANK($A310),$B310,$A310),Radionuclide_specific,9,FALSE)</f>
        <v>4.602940698248129E-8</v>
      </c>
      <c r="I310" s="47">
        <f>'Intermediate calcs'!$P40*VLOOKUP($B$274,Other_regional_data,7,FALSE)*Other_Fed_molluscs*Other_L_regnl*VLOOKUP(IF(ISBLANK($A310),$B310,$A310),Radionuclide_specific,9,FALSE)</f>
        <v>4.109768480578687E-8</v>
      </c>
      <c r="J310" s="48">
        <f t="shared" si="51"/>
        <v>8.8953655557414234E-8</v>
      </c>
    </row>
    <row r="311" spans="1:10">
      <c r="A311" s="4" t="s">
        <v>72</v>
      </c>
      <c r="B311" s="4"/>
      <c r="C311" s="47">
        <f>'Intermediate calcs'!$K41*VLOOKUP($B$274,Other_regional_data,5,FALSE)*Other_Fed_fish*Other_A_local*VLOOKUP(IF(ISBLANK($A311),$B311,$A311),Radionuclide_specific,9,FALSE)</f>
        <v>3.8615504709453964E-10</v>
      </c>
      <c r="D311" s="48">
        <f>'Intermediate calcs'!$M41*VLOOKUP($B$274,Other_regional_data,6,FALSE)*Other_Fed_crust*Other_L_local*VLOOKUP(IF(ISBLANK($A311),$B311,$A311),Radionuclide_specific,9,FALSE)</f>
        <v>2.162468263729422E-8</v>
      </c>
      <c r="E311" s="47">
        <f>'Intermediate calcs'!$O41*VLOOKUP($B$274,Other_regional_data,7,FALSE)*Other_Fed_molluscs*Other_L_local*VLOOKUP(IF(ISBLANK($A311),$B311,$A311),Radionuclide_specific,9,FALSE)</f>
        <v>1.0426186271552568E-7</v>
      </c>
      <c r="F311" s="48">
        <f t="shared" si="50"/>
        <v>1.2627270039991444E-7</v>
      </c>
      <c r="G311" s="47">
        <f>'Intermediate calcs'!$L41*VLOOKUP($B$274,Other_regional_data,5,FALSE)*Other_Fed_fish*Other_A_regnl*VLOOKUP(IF(ISBLANK($A311),$B311,$A311),Radionuclide_specific,9,FALSE)</f>
        <v>7.7230403411239001E-11</v>
      </c>
      <c r="H311" s="48">
        <f>'Intermediate calcs'!$N41*VLOOKUP($B$274,Other_regional_data,6,FALSE)*Other_Fed_crust*Other_L_regnl*VLOOKUP(IF(ISBLANK($A311),$B311,$A311),Radionuclide_specific,9,FALSE)</f>
        <v>4.3249025910293845E-11</v>
      </c>
      <c r="I311" s="47">
        <f>'Intermediate calcs'!$P41*VLOOKUP($B$274,Other_regional_data,7,FALSE)*Other_Fed_molluscs*Other_L_regnl*VLOOKUP(IF(ISBLANK($A311),$B311,$A311),Radionuclide_specific,9,FALSE)</f>
        <v>2.0852208921034526E-10</v>
      </c>
      <c r="J311" s="48">
        <f t="shared" si="51"/>
        <v>3.2900151853187813E-10</v>
      </c>
    </row>
    <row r="312" spans="1:10" s="106" customFormat="1">
      <c r="A312" s="76" t="s">
        <v>30</v>
      </c>
      <c r="B312" s="76"/>
      <c r="C312" s="77">
        <f>'Intermediate calcs'!$K42*VLOOKUP($B$274,Other_regional_data,5,FALSE)*Other_Fed_fish*Other_A_local*VLOOKUP(IF(ISBLANK($A312),$B312,$A312),Radionuclide_specific,9,FALSE)</f>
        <v>3.5463223656537941E-10</v>
      </c>
      <c r="D312" s="78">
        <f>'Intermediate calcs'!$M42*VLOOKUP($B$274,Other_regional_data,6,FALSE)*Other_Fed_crust*Other_L_local*VLOOKUP(IF(ISBLANK($A312),$B312,$A312),Radionuclide_specific,9,FALSE)</f>
        <v>1.9859405247661253E-8</v>
      </c>
      <c r="E312" s="77">
        <f>'Intermediate calcs'!$O42*VLOOKUP($B$274,Other_regional_data,7,FALSE)*Other_Fed_molluscs*Other_L_local*VLOOKUP(IF(ISBLANK($A312),$B312,$A312),Radionuclide_specific,9,FALSE)</f>
        <v>9.5750703872652467E-8</v>
      </c>
      <c r="F312" s="78">
        <f t="shared" si="50"/>
        <v>1.159647413568791E-7</v>
      </c>
      <c r="G312" s="77">
        <f>'Intermediate calcs'!$L42*VLOOKUP($B$274,Other_regional_data,5,FALSE)*Other_Fed_fish*Other_A_regnl*VLOOKUP(IF(ISBLANK($A312),$B312,$A312),Radionuclide_specific,9,FALSE)</f>
        <v>7.0926092689470111E-11</v>
      </c>
      <c r="H312" s="78">
        <f>'Intermediate calcs'!$N42*VLOOKUP($B$274,Other_regional_data,6,FALSE)*Other_Fed_crust*Other_L_regnl*VLOOKUP(IF(ISBLANK($A312),$B312,$A312),Radionuclide_specific,9,FALSE)</f>
        <v>3.9718611906103258E-11</v>
      </c>
      <c r="I312" s="77">
        <f>'Intermediate calcs'!$P42*VLOOKUP($B$274,Other_regional_data,7,FALSE)*Other_Fed_molluscs*Other_L_regnl*VLOOKUP(IF(ISBLANK($A312),$B312,$A312),Radionuclide_specific,9,FALSE)</f>
        <v>1.9150045026156929E-10</v>
      </c>
      <c r="J312" s="78">
        <f t="shared" si="51"/>
        <v>3.0214515485714266E-10</v>
      </c>
    </row>
    <row r="313" spans="1:10">
      <c r="A313" s="4"/>
      <c r="B313" s="4" t="s">
        <v>31</v>
      </c>
      <c r="C313" s="47">
        <f>'Intermediate calcs'!$K43*VLOOKUP($B$274,Other_regional_data,5,FALSE)*Other_Fed_fish*Other_A_local*VLOOKUP(IF(ISBLANK($A313),$B313,$A313),Radionuclide_specific,9,FALSE)</f>
        <v>1.6076661390963869E-8</v>
      </c>
      <c r="D313" s="48">
        <f>'Intermediate calcs'!$M43*VLOOKUP($B$274,Other_regional_data,6,FALSE)*Other_Fed_crust*Other_L_local*VLOOKUP(IF(ISBLANK($A313),$B313,$A313),Radionuclide_specific,9,FALSE)</f>
        <v>1.5004883964899608E-7</v>
      </c>
      <c r="E313" s="47">
        <f>'Intermediate calcs'!$O43*VLOOKUP($B$274,Other_regional_data,7,FALSE)*Other_Fed_molluscs*Other_L_local*VLOOKUP(IF(ISBLANK($A313),$B313,$A313),Radionuclide_specific,9,FALSE)</f>
        <v>2.4114992086445804E-7</v>
      </c>
      <c r="F313" s="48">
        <f t="shared" si="50"/>
        <v>4.0727542190441799E-7</v>
      </c>
      <c r="G313" s="47">
        <f>'Intermediate calcs'!$L43*VLOOKUP($B$274,Other_regional_data,5,FALSE)*Other_Fed_fish*Other_A_regnl*VLOOKUP(IF(ISBLANK($A313),$B313,$A313),Radionuclide_specific,9,FALSE)</f>
        <v>3.2153162019226449E-9</v>
      </c>
      <c r="H313" s="48">
        <f>'Intermediate calcs'!$N43*VLOOKUP($B$274,Other_regional_data,6,FALSE)*Other_Fed_crust*Other_L_regnl*VLOOKUP(IF(ISBLANK($A313),$B313,$A313),Radionuclide_specific,9,FALSE)</f>
        <v>3.0009617884611352E-10</v>
      </c>
      <c r="I313" s="47">
        <f>'Intermediate calcs'!$P43*VLOOKUP($B$274,Other_regional_data,7,FALSE)*Other_Fed_molluscs*Other_L_regnl*VLOOKUP(IF(ISBLANK($A313),$B313,$A313),Radionuclide_specific,9,FALSE)</f>
        <v>4.8229743028839673E-10</v>
      </c>
      <c r="J313" s="48">
        <f t="shared" si="51"/>
        <v>3.9977098110571555E-9</v>
      </c>
    </row>
    <row r="314" spans="1:10">
      <c r="A314" s="4"/>
      <c r="B314" s="4" t="s">
        <v>32</v>
      </c>
      <c r="C314" s="47">
        <f>'Intermediate calcs'!$K44*VLOOKUP($B$274,Other_regional_data,5,FALSE)*Other_Fed_fish*Other_A_local*VLOOKUP(IF(ISBLANK($A314),$B314,$A314),Radionuclide_specific,9,FALSE)</f>
        <v>0</v>
      </c>
      <c r="D314" s="48">
        <f>'Intermediate calcs'!$M44*VLOOKUP($B$274,Other_regional_data,6,FALSE)*Other_Fed_crust*Other_L_local*VLOOKUP(IF(ISBLANK($A314),$B314,$A314),Radionuclide_specific,9,FALSE)</f>
        <v>0</v>
      </c>
      <c r="E314" s="47">
        <f>'Intermediate calcs'!$O44*VLOOKUP($B$274,Other_regional_data,7,FALSE)*Other_Fed_molluscs*Other_L_local*VLOOKUP(IF(ISBLANK($A314),$B314,$A314),Radionuclide_specific,9,FALSE)</f>
        <v>0</v>
      </c>
      <c r="F314" s="48">
        <f t="shared" si="50"/>
        <v>0</v>
      </c>
      <c r="G314" s="47">
        <f>'Intermediate calcs'!$L44*VLOOKUP($B$274,Other_regional_data,5,FALSE)*Other_Fed_fish*Other_A_regnl*VLOOKUP(IF(ISBLANK($A314),$B314,$A314),Radionuclide_specific,9,FALSE)</f>
        <v>0</v>
      </c>
      <c r="H314" s="48">
        <f>'Intermediate calcs'!$N44*VLOOKUP($B$274,Other_regional_data,6,FALSE)*Other_Fed_crust*Other_L_regnl*VLOOKUP(IF(ISBLANK($A314),$B314,$A314),Radionuclide_specific,9,FALSE)</f>
        <v>0</v>
      </c>
      <c r="I314" s="47">
        <f>'Intermediate calcs'!$P44*VLOOKUP($B$274,Other_regional_data,7,FALSE)*Other_Fed_molluscs*Other_L_regnl*VLOOKUP(IF(ISBLANK($A314),$B314,$A314),Radionuclide_specific,9,FALSE)</f>
        <v>0</v>
      </c>
      <c r="J314" s="48">
        <f t="shared" si="51"/>
        <v>0</v>
      </c>
    </row>
    <row r="315" spans="1:10" s="106" customFormat="1">
      <c r="A315" s="76" t="s">
        <v>13</v>
      </c>
      <c r="B315" s="80"/>
      <c r="C315" s="77">
        <f>'Intermediate calcs'!$K45*VLOOKUP($B$274,Other_regional_data,5,FALSE)*Other_Fed_fish*Other_A_local*VLOOKUP(IF(ISBLANK($A315),$B315,$A315),Radionuclide_specific,9,FALSE)</f>
        <v>1.9663154615847195E-7</v>
      </c>
      <c r="D315" s="78">
        <f>'Intermediate calcs'!$M45*VLOOKUP($B$274,Other_regional_data,6,FALSE)*Other_Fed_crust*Other_L_local*VLOOKUP(IF(ISBLANK($A315),$B315,$A315),Radionuclide_specific,9,FALSE)</f>
        <v>2.2022733169748856E-6</v>
      </c>
      <c r="E315" s="77">
        <f>'Intermediate calcs'!$O45*VLOOKUP($B$274,Other_regional_data,7,FALSE)*Other_Fed_molluscs*Other_L_local*VLOOKUP(IF(ISBLANK($A315),$B315,$A315),Radionuclide_specific,9,FALSE)</f>
        <v>5.3090517462787438E-5</v>
      </c>
      <c r="F315" s="78">
        <f t="shared" si="50"/>
        <v>5.5489422325920793E-5</v>
      </c>
      <c r="G315" s="77">
        <f>'Intermediate calcs'!$L45*VLOOKUP($B$274,Other_regional_data,5,FALSE)*Other_Fed_fish*Other_A_regnl*VLOOKUP(IF(ISBLANK($A315),$B315,$A315),Radionuclide_specific,9,FALSE)</f>
        <v>3.9286279105791045E-8</v>
      </c>
      <c r="H315" s="78">
        <f>'Intermediate calcs'!$N45*VLOOKUP($B$274,Other_regional_data,6,FALSE)*Other_Fed_crust*Other_L_regnl*VLOOKUP(IF(ISBLANK($A315),$B315,$A315),Radionuclide_specific,9,FALSE)</f>
        <v>4.4000632598485968E-9</v>
      </c>
      <c r="I315" s="77">
        <f>'Intermediate calcs'!$P45*VLOOKUP($B$274,Other_regional_data,7,FALSE)*Other_Fed_molluscs*Other_L_regnl*VLOOKUP(IF(ISBLANK($A315),$B315,$A315),Radionuclide_specific,9,FALSE)</f>
        <v>1.0607295358563581E-7</v>
      </c>
      <c r="J315" s="78">
        <f t="shared" si="51"/>
        <v>1.4975929595127546E-7</v>
      </c>
    </row>
    <row r="316" spans="1:10">
      <c r="A316" t="s">
        <v>18</v>
      </c>
      <c r="C316" s="47">
        <f>'Intermediate calcs'!$K46*VLOOKUP($B$274,Other_regional_data,5,FALSE)*Other_Fed_fish*Other_A_local*VLOOKUP(IF(ISBLANK($A316),$B316,$A316),Radionuclide_specific,9,FALSE)</f>
        <v>1.9663079078205868E-7</v>
      </c>
      <c r="D316" s="48">
        <f>'Intermediate calcs'!$M46*VLOOKUP($B$274,Other_regional_data,6,FALSE)*Other_Fed_crust*Other_L_local*VLOOKUP(IF(ISBLANK($A316),$B316,$A316),Radionuclide_specific,9,FALSE)</f>
        <v>2.2022648567590568E-6</v>
      </c>
      <c r="E316" s="47">
        <f>'Intermediate calcs'!$O46*VLOOKUP($B$274,Other_regional_data,7,FALSE)*Other_Fed_molluscs*Other_L_local*VLOOKUP(IF(ISBLANK($A316),$B316,$A316),Radionuclide_specific,9,FALSE)</f>
        <v>5.3090313511155847E-5</v>
      </c>
      <c r="F316" s="48">
        <f t="shared" si="50"/>
        <v>5.5489209158696964E-5</v>
      </c>
      <c r="G316" s="47">
        <f>'Intermediate calcs'!$L46*VLOOKUP($B$274,Other_regional_data,5,FALSE)*Other_Fed_fish*Other_A_regnl*VLOOKUP(IF(ISBLANK($A316),$B316,$A316),Radionuclide_specific,9,FALSE)</f>
        <v>3.9283105875421738E-8</v>
      </c>
      <c r="H316" s="48">
        <f>'Intermediate calcs'!$N46*VLOOKUP($B$274,Other_regional_data,6,FALSE)*Other_Fed_crust*Other_L_regnl*VLOOKUP(IF(ISBLANK($A316),$B316,$A316),Radionuclide_specific,9,FALSE)</f>
        <v>4.3997078580472349E-9</v>
      </c>
      <c r="I316" s="47">
        <f>'Intermediate calcs'!$P46*VLOOKUP($B$274,Other_regional_data,7,FALSE)*Other_Fed_molluscs*Other_L_regnl*VLOOKUP(IF(ISBLANK($A316),$B316,$A316),Radionuclide_specific,9,FALSE)</f>
        <v>1.0606438586363868E-7</v>
      </c>
      <c r="J316" s="48">
        <f t="shared" si="51"/>
        <v>1.4974719959710765E-7</v>
      </c>
    </row>
    <row r="317" spans="1:10">
      <c r="A317" t="s">
        <v>9</v>
      </c>
      <c r="C317" s="47">
        <f>'Intermediate calcs'!$K47*VLOOKUP($B$274,Other_regional_data,5,FALSE)*Other_Fed_fish*Other_A_local*VLOOKUP(IF(ISBLANK($A317),$B317,$A317),Radionuclide_specific,9,FALSE)</f>
        <v>1.5727516341431724E-7</v>
      </c>
      <c r="D317" s="48">
        <f>'Intermediate calcs'!$M47*VLOOKUP($B$274,Other_regional_data,6,FALSE)*Other_Fed_crust*Other_L_local*VLOOKUP(IF(ISBLANK($A317),$B317,$A317),Radionuclide_specific,9,FALSE)</f>
        <v>3.5229636604807055E-6</v>
      </c>
      <c r="E317" s="47">
        <f>'Intermediate calcs'!$O47*VLOOKUP($B$274,Other_regional_data,7,FALSE)*Other_Fed_molluscs*Other_L_local*VLOOKUP(IF(ISBLANK($A317),$B317,$A317),Radionuclide_specific,9,FALSE)</f>
        <v>1.4154764707288546E-5</v>
      </c>
      <c r="F317" s="48">
        <f t="shared" si="50"/>
        <v>1.783500353118357E-5</v>
      </c>
      <c r="G317" s="47">
        <f>'Intermediate calcs'!$L47*VLOOKUP($B$274,Other_regional_data,5,FALSE)*Other_Fed_fish*Other_A_regnl*VLOOKUP(IF(ISBLANK($A317),$B317,$A317),Radionuclide_specific,9,FALSE)</f>
        <v>3.0890579421946031E-8</v>
      </c>
      <c r="H317" s="48">
        <f>'Intermediate calcs'!$N47*VLOOKUP($B$274,Other_regional_data,6,FALSE)*Other_Fed_crust*Other_L_regnl*VLOOKUP(IF(ISBLANK($A317),$B317,$A317),Radionuclide_specific,9,FALSE)</f>
        <v>6.9194897905159106E-9</v>
      </c>
      <c r="I317" s="47">
        <f>'Intermediate calcs'!$P47*VLOOKUP($B$274,Other_regional_data,7,FALSE)*Other_Fed_molluscs*Other_L_regnl*VLOOKUP(IF(ISBLANK($A317),$B317,$A317),Radionuclide_specific,9,FALSE)</f>
        <v>2.7801521479751427E-8</v>
      </c>
      <c r="J317" s="48">
        <f t="shared" si="51"/>
        <v>6.5611590692213364E-8</v>
      </c>
    </row>
  </sheetData>
  <mergeCells count="14">
    <mergeCell ref="C4:F4"/>
    <mergeCell ref="G4:J4"/>
    <mergeCell ref="C49:F49"/>
    <mergeCell ref="G49:J49"/>
    <mergeCell ref="C94:F94"/>
    <mergeCell ref="G94:J94"/>
    <mergeCell ref="C274:F274"/>
    <mergeCell ref="G274:J274"/>
    <mergeCell ref="C139:F139"/>
    <mergeCell ref="G139:J139"/>
    <mergeCell ref="C184:F184"/>
    <mergeCell ref="G184:J184"/>
    <mergeCell ref="C229:F229"/>
    <mergeCell ref="G229:J229"/>
  </mergeCells>
  <hyperlinks>
    <hyperlink ref="A2" location="Status!A1" display="Back to Status tab"/>
  </hyperlinks>
  <pageMargins left="0.23622047244094491" right="0.23622047244094491" top="0.74803149606299213" bottom="0.74803149606299213" header="0.31496062992125984" footer="0.31496062992125984"/>
  <pageSetup paperSize="9" scale="97" fitToHeight="7" orientation="landscape" r:id="rId1"/>
  <headerFooter>
    <oddHeader>&amp;CANNEX A: METHODOLOGY FOR ESTIMATING PUBLIC EXPOSURES DUE TO RADIOACTIVE DISCHARGES</oddHeader>
    <oddFooter>&amp;L&amp;F#&amp;A&amp;CPage &amp;P of &amp;N&amp;RUNSCEAR 2016 Report</oddFooter>
  </headerFooter>
  <rowBreaks count="6" manualBreakCount="6">
    <brk id="47" max="12" man="1"/>
    <brk id="93" max="12" man="1"/>
    <brk id="138" max="12" man="1"/>
    <brk id="183" max="12" man="1"/>
    <brk id="228" max="12" man="1"/>
    <brk id="273" max="12"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Worksheets</vt:lpstr>
      </vt:variant>
      <vt:variant>
        <vt:i4>7</vt:i4>
      </vt:variant>
      <vt:variant>
        <vt:lpstr>Named Ranges</vt:lpstr>
      </vt:variant>
      <vt:variant>
        <vt:i4>42</vt:i4>
      </vt:variant>
    </vt:vector>
  </HeadingPairs>
  <TitlesOfParts>
    <vt:vector size="49" baseType="lpstr">
      <vt:lpstr>TITLE PAGE</vt:lpstr>
      <vt:lpstr>Status</vt:lpstr>
      <vt:lpstr>Radionuclides</vt:lpstr>
      <vt:lpstr>Other parameters</vt:lpstr>
      <vt:lpstr>Intermediate calcs</vt:lpstr>
      <vt:lpstr>Individual doses</vt:lpstr>
      <vt:lpstr>Collective doses</vt:lpstr>
      <vt:lpstr>Conc_Home</vt:lpstr>
      <vt:lpstr>Ind_Africa</vt:lpstr>
      <vt:lpstr>Ind_AsiaPac</vt:lpstr>
      <vt:lpstr>Ind_nonreg_home</vt:lpstr>
      <vt:lpstr>Ind_reg_home</vt:lpstr>
      <vt:lpstr>Nuke_home</vt:lpstr>
      <vt:lpstr>Other_A_local</vt:lpstr>
      <vt:lpstr>Other_A_regnl</vt:lpstr>
      <vt:lpstr>Other_alpha_local</vt:lpstr>
      <vt:lpstr>Other_alpha_regnl</vt:lpstr>
      <vt:lpstr>Other_F_geom</vt:lpstr>
      <vt:lpstr>Other_fcrust_local</vt:lpstr>
      <vt:lpstr>Other_fcrust_regnl</vt:lpstr>
      <vt:lpstr>Other_Fed_crust</vt:lpstr>
      <vt:lpstr>Other_Fed_fish</vt:lpstr>
      <vt:lpstr>Other_Fed_molluscs</vt:lpstr>
      <vt:lpstr>Other_ffish_local</vt:lpstr>
      <vt:lpstr>Other_ffish_regnl</vt:lpstr>
      <vt:lpstr>Other_fmollusc_local</vt:lpstr>
      <vt:lpstr>Other_fmollusc_regnl</vt:lpstr>
      <vt:lpstr>Other_h_local</vt:lpstr>
      <vt:lpstr>Other_h_regnl</vt:lpstr>
      <vt:lpstr>Other_home</vt:lpstr>
      <vt:lpstr>Other_L_local</vt:lpstr>
      <vt:lpstr>Other_L_regnl</vt:lpstr>
      <vt:lpstr>Other_lr_local</vt:lpstr>
      <vt:lpstr>Other_lr_regnl</vt:lpstr>
      <vt:lpstr>Other_O_beach</vt:lpstr>
      <vt:lpstr>Other_Q</vt:lpstr>
      <vt:lpstr>Other_Q_y</vt:lpstr>
      <vt:lpstr>Other_regional_data</vt:lpstr>
      <vt:lpstr>other_rho_sed</vt:lpstr>
      <vt:lpstr>Other_S_local</vt:lpstr>
      <vt:lpstr>Other_S_regnl</vt:lpstr>
      <vt:lpstr>Other_t</vt:lpstr>
      <vt:lpstr>Other_t_sed</vt:lpstr>
      <vt:lpstr>Other_V_local</vt:lpstr>
      <vt:lpstr>Other_V_regnl</vt:lpstr>
      <vt:lpstr>Other_yield_Ba137m</vt:lpstr>
      <vt:lpstr>'Collective doses'!Print_Area</vt:lpstr>
      <vt:lpstr>Radionuclide_specific</vt:lpstr>
      <vt:lpstr>Status_home</vt:lpstr>
    </vt:vector>
  </TitlesOfParts>
  <Manager>malcolm.crick@un.org</Manager>
  <Company>United Nations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Methodology for estimating public exposures due to radioactive discharges</dc:title>
  <dc:creator>Tracey Anderson</dc:creator>
  <cp:keywords>UNSCEAR 2016 Report, Annex A</cp:keywords>
  <cp:lastModifiedBy>Crick</cp:lastModifiedBy>
  <cp:lastPrinted>2018-05-31T06:20:01Z</cp:lastPrinted>
  <dcterms:created xsi:type="dcterms:W3CDTF">2011-09-16T08:03:23Z</dcterms:created>
  <dcterms:modified xsi:type="dcterms:W3CDTF">2018-05-31T06:27:38Z</dcterms:modified>
  <cp:category>R.713 Attachment 5 Workbook: Marine</cp:category>
  <cp:contentStatus>Published May 2018</cp:contentStatus>
</cp:coreProperties>
</file>